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360" yWindow="270" windowWidth="18735" windowHeight="12210"/>
  </bookViews>
  <sheets>
    <sheet name="Pokyny pro vyplnění" sheetId="11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Pol'!$A$1:$U$44</definedName>
    <definedName name="_xlnm.Print_Area" localSheetId="1">Stavba!$A$1:$J$51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45621" fullCalcOnLoad="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H50" i="1" l="1"/>
  <c r="H49" i="1"/>
  <c r="H48" i="1"/>
  <c r="H47" i="1"/>
  <c r="G50" i="1"/>
  <c r="G49" i="1"/>
  <c r="G48" i="1"/>
  <c r="G47" i="1"/>
  <c r="G39" i="1"/>
  <c r="F39" i="1"/>
  <c r="G34" i="12"/>
  <c r="AC34" i="12"/>
  <c r="AD34" i="12"/>
  <c r="BA11" i="12"/>
  <c r="BA10" i="12"/>
  <c r="G8" i="12"/>
  <c r="M8" i="12"/>
  <c r="U8" i="12"/>
  <c r="G9" i="12"/>
  <c r="I9" i="12"/>
  <c r="I8" i="12" s="1"/>
  <c r="K9" i="12"/>
  <c r="K8" i="12" s="1"/>
  <c r="M9" i="12"/>
  <c r="O9" i="12"/>
  <c r="O8" i="12" s="1"/>
  <c r="Q9" i="12"/>
  <c r="U9" i="12"/>
  <c r="G13" i="12"/>
  <c r="I13" i="12"/>
  <c r="K13" i="12"/>
  <c r="M13" i="12"/>
  <c r="O13" i="12"/>
  <c r="Q13" i="12"/>
  <c r="Q8" i="12" s="1"/>
  <c r="U13" i="12"/>
  <c r="O15" i="12"/>
  <c r="U15" i="12"/>
  <c r="G16" i="12"/>
  <c r="I16" i="12"/>
  <c r="K16" i="12"/>
  <c r="M16" i="12"/>
  <c r="O16" i="12"/>
  <c r="Q16" i="12"/>
  <c r="Q15" i="12" s="1"/>
  <c r="U16" i="12"/>
  <c r="G18" i="12"/>
  <c r="G15" i="12" s="1"/>
  <c r="I18" i="12"/>
  <c r="K18" i="12"/>
  <c r="O18" i="12"/>
  <c r="Q18" i="12"/>
  <c r="U18" i="12"/>
  <c r="G20" i="12"/>
  <c r="M20" i="12" s="1"/>
  <c r="I20" i="12"/>
  <c r="I15" i="12" s="1"/>
  <c r="K20" i="12"/>
  <c r="O20" i="12"/>
  <c r="Q20" i="12"/>
  <c r="U20" i="12"/>
  <c r="G22" i="12"/>
  <c r="M22" i="12" s="1"/>
  <c r="I22" i="12"/>
  <c r="K22" i="12"/>
  <c r="K15" i="12" s="1"/>
  <c r="O22" i="12"/>
  <c r="Q22" i="12"/>
  <c r="U22" i="12"/>
  <c r="G24" i="12"/>
  <c r="I24" i="12"/>
  <c r="K24" i="12"/>
  <c r="M24" i="12"/>
  <c r="O24" i="12"/>
  <c r="Q24" i="12"/>
  <c r="U24" i="12"/>
  <c r="G26" i="12"/>
  <c r="I26" i="12"/>
  <c r="K26" i="12"/>
  <c r="O26" i="12"/>
  <c r="G27" i="12"/>
  <c r="I27" i="12"/>
  <c r="K27" i="12"/>
  <c r="M27" i="12"/>
  <c r="M26" i="12" s="1"/>
  <c r="O27" i="12"/>
  <c r="Q27" i="12"/>
  <c r="Q26" i="12" s="1"/>
  <c r="U27" i="12"/>
  <c r="G29" i="12"/>
  <c r="I29" i="12"/>
  <c r="K29" i="12"/>
  <c r="M29" i="12"/>
  <c r="O29" i="12"/>
  <c r="Q29" i="12"/>
  <c r="U29" i="12"/>
  <c r="U26" i="12" s="1"/>
  <c r="I31" i="12"/>
  <c r="K31" i="12"/>
  <c r="O31" i="12"/>
  <c r="Q31" i="12"/>
  <c r="G32" i="12"/>
  <c r="G31" i="12" s="1"/>
  <c r="I32" i="12"/>
  <c r="K32" i="12"/>
  <c r="O32" i="12"/>
  <c r="Q32" i="12"/>
  <c r="U32" i="12"/>
  <c r="U31" i="12" s="1"/>
  <c r="I20" i="1"/>
  <c r="G20" i="1"/>
  <c r="E20" i="1"/>
  <c r="I19" i="1"/>
  <c r="G19" i="1"/>
  <c r="E19" i="1"/>
  <c r="I18" i="1"/>
  <c r="G18" i="1"/>
  <c r="E18" i="1"/>
  <c r="I17" i="1"/>
  <c r="G17" i="1"/>
  <c r="E17" i="1"/>
  <c r="I16" i="1"/>
  <c r="G16" i="1"/>
  <c r="E16" i="1"/>
  <c r="G51" i="1"/>
  <c r="H51" i="1"/>
  <c r="I51" i="1"/>
  <c r="G27" i="1"/>
  <c r="F40" i="1"/>
  <c r="G40" i="1"/>
  <c r="G25" i="1" s="1"/>
  <c r="G26" i="1" s="1"/>
  <c r="H40" i="1"/>
  <c r="I40" i="1"/>
  <c r="J39" i="1" s="1"/>
  <c r="J40" i="1"/>
  <c r="H39" i="1"/>
  <c r="I39" i="1" s="1"/>
  <c r="J28" i="1"/>
  <c r="J26" i="1"/>
  <c r="G38" i="1"/>
  <c r="F38" i="1"/>
  <c r="H32" i="1"/>
  <c r="J23" i="1"/>
  <c r="J24" i="1"/>
  <c r="J25" i="1"/>
  <c r="J27" i="1"/>
  <c r="E24" i="1"/>
  <c r="E26" i="1"/>
  <c r="G28" i="1" l="1"/>
  <c r="G23" i="1"/>
  <c r="M32" i="12"/>
  <c r="M31" i="12" s="1"/>
  <c r="M18" i="12"/>
  <c r="M15" i="12" s="1"/>
  <c r="I21" i="1"/>
  <c r="G21" i="1"/>
  <c r="E21" i="1"/>
  <c r="G24" i="1" l="1"/>
  <c r="G29" i="1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<sst xmlns="http://schemas.openxmlformats.org/spreadsheetml/2006/main" count="206" uniqueCount="129">
  <si>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</si>
  <si>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</si>
  <si>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</si>
  <si>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</si>
  <si>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</si>
  <si>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</si>
  <si>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</si>
  <si>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</si>
  <si>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</si>
  <si>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</si>
  <si>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</si>
  <si>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</si>
  <si>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</si>
  <si>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</si>
  <si>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</si>
  <si>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</si>
  <si>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</si>
  <si>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</si>
  <si>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</si>
  <si>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</si>
  <si>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</si>
  <si>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</si>
  <si>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</si>
  <si>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</si>
  <si>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</si>
  <si>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</si>
  <si>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</si>
  <si>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</si>
  <si>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</si>
  <si>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</si>
  <si>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</si>
  <si>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</si>
  <si>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</si>
  <si>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</si>
  <si>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</si>
  <si>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</si>
  <si>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</si>
  <si>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</si>
  <si>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</si>
  <si>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</si>
  <si>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</si>
  <si>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</si>
  <si>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</si>
  <si>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Objekt:</t>
  </si>
  <si>
    <t>Rozpočet:</t>
  </si>
  <si>
    <t>Sovětice Vjezdy</t>
  </si>
  <si>
    <t>Rozpočet</t>
  </si>
  <si>
    <t>Celkem za stavbu</t>
  </si>
  <si>
    <t>CZK</t>
  </si>
  <si>
    <t>Rekapitulace dílů</t>
  </si>
  <si>
    <t>Typ dílu</t>
  </si>
  <si>
    <t>1</t>
  </si>
  <si>
    <t>Zemní práce</t>
  </si>
  <si>
    <t>5</t>
  </si>
  <si>
    <t>Komunikace</t>
  </si>
  <si>
    <t>91</t>
  </si>
  <si>
    <t>Doplňující práce na komunikaci</t>
  </si>
  <si>
    <t>99</t>
  </si>
  <si>
    <t>Staveništní přesun hmot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</si>
  <si>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</si>
  <si>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</si>
  <si>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</si>
  <si>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</si>
  <si>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</si>
  <si>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</si>
  <si>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</si>
  <si>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</si>
  <si>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</si>
  <si>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</si>
  <si>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</si>
  <si>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</si>
  <si>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</si>
  <si>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</si>
  <si>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</si>
  <si>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</si>
  <si>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</si>
  <si>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</si>
  <si>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</si>
  <si>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</si>
  <si>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</si>
  <si>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</si>
  <si>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</si>
  <si>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</si>
  <si>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</si>
  <si>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</si>
  <si>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</si>
  <si>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</si>
  <si>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</si>
  <si>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122100110RAB</t>
  </si>
  <si>
    <t>Odkopávky pro spodní stavbu silnic v hornině 1-4, úprava pláně, odvoz a uložení na skl.zhot.</t>
  </si>
  <si>
    <t>m2</t>
  </si>
  <si>
    <t>POL2_0</t>
  </si>
  <si>
    <t>hloubka výkopu 420mm</t>
  </si>
  <si>
    <t>POP</t>
  </si>
  <si>
    <t>odvoz přebytečného výkopu na skládku zhotovitele</t>
  </si>
  <si>
    <t>Petřík:60</t>
  </si>
  <si>
    <t>VV</t>
  </si>
  <si>
    <t>199000002R00</t>
  </si>
  <si>
    <t>Poplatek za skládku horniny 1- 4</t>
  </si>
  <si>
    <t>m3</t>
  </si>
  <si>
    <t>POL1_0</t>
  </si>
  <si>
    <t>Petřík:60*0,42</t>
  </si>
  <si>
    <t>564851114R00</t>
  </si>
  <si>
    <t>Podklad ze štěrkodrti po zhutnění tloušťky 18 cm</t>
  </si>
  <si>
    <t>Petřík:66</t>
  </si>
  <si>
    <t>567122111R00</t>
  </si>
  <si>
    <t>Podklad z kameniva zpev.cementem SC C8/10 tl.12 cm</t>
  </si>
  <si>
    <t>596215040R00</t>
  </si>
  <si>
    <t>Kladení zámkové dlažby tl. 8 cm do drtě tl. 4 cm</t>
  </si>
  <si>
    <t>592452655R</t>
  </si>
  <si>
    <t>Dlažba  přírodní 20x10x8, povrch STANDARD</t>
  </si>
  <si>
    <t>POL3_0</t>
  </si>
  <si>
    <t>596291113R00</t>
  </si>
  <si>
    <t xml:space="preserve">Řezání zámkové dlažby tl. 80 mm </t>
  </si>
  <si>
    <t>m</t>
  </si>
  <si>
    <t>Petřík:5</t>
  </si>
  <si>
    <t>917862111RV3</t>
  </si>
  <si>
    <t>Osazení stojat. obrub.bet. s opěrou,lože z C 12/15, včetně obrubníku nájezdového CSB H 15 1000/150/150</t>
  </si>
  <si>
    <t>Petřík:4</t>
  </si>
  <si>
    <t>916661111RT3</t>
  </si>
  <si>
    <t>Osazení park. obrubníků do lože z C 12/15 s opěrou, včetně obrubníku 80x250x500 mm</t>
  </si>
  <si>
    <t>Petřík:39</t>
  </si>
  <si>
    <t>998223011R00</t>
  </si>
  <si>
    <t>Přesun hmot, pozemní komunikace, kryt dlážděný</t>
  </si>
  <si>
    <t>t</t>
  </si>
  <si>
    <t/>
  </si>
  <si>
    <t>SUM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</si>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</sst>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2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7"/>
      <name val="Arial CE"/>
      <family val="2"/>
      <charset val="238"/>
    </font>
    <font>
      <sz val="8"/>
      <color indexed="12"/>
      <name val="Arial CE"/>
      <family val="2"/>
      <charset val="238"/>
    </font>
    <font>
      <sz val="8"/>
      <color indexed="9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7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0" borderId="29" xfId="0" applyNumberFormat="1" applyBorder="1" applyAlignment="1"/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4" fillId="0" borderId="0" xfId="0" applyFont="1"/>
    <xf numFmtId="0" fontId="15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49" fontId="3" fillId="0" borderId="26" xfId="0" applyNumberFormat="1" applyFont="1" applyBorder="1" applyAlignment="1">
      <alignment vertical="center" wrapText="1"/>
    </xf>
    <xf numFmtId="49" fontId="3" fillId="0" borderId="26" xfId="0" applyNumberFormat="1" applyFont="1" applyBorder="1" applyAlignment="1">
      <alignment vertical="center"/>
    </xf>
    <xf numFmtId="49" fontId="3" fillId="0" borderId="0" xfId="0" applyNumberFormat="1" applyFont="1" applyBorder="1" applyAlignment="1">
      <alignment vertical="center" wrapText="1"/>
    </xf>
    <xf numFmtId="0" fontId="15" fillId="3" borderId="3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3" fillId="5" borderId="10" xfId="0" applyFont="1" applyFill="1" applyBorder="1"/>
    <xf numFmtId="0" fontId="3" fillId="5" borderId="6" xfId="0" applyFont="1" applyFill="1" applyBorder="1"/>
    <xf numFmtId="0" fontId="15" fillId="3" borderId="35" xfId="0" applyFont="1" applyFill="1" applyBorder="1" applyAlignment="1">
      <alignment horizontal="center" vertical="center" wrapText="1"/>
    </xf>
    <xf numFmtId="0" fontId="15" fillId="3" borderId="35" xfId="0" applyFont="1" applyFill="1" applyBorder="1" applyAlignment="1">
      <alignment horizontal="center" vertical="center" wrapText="1"/>
    </xf>
    <xf numFmtId="49" fontId="3" fillId="0" borderId="36" xfId="0" applyNumberFormat="1" applyFont="1" applyBorder="1" applyAlignment="1">
      <alignment vertical="center"/>
    </xf>
    <xf numFmtId="49" fontId="3" fillId="0" borderId="36" xfId="0" applyNumberFormat="1" applyFont="1" applyBorder="1" applyAlignment="1">
      <alignment vertical="center" wrapText="1"/>
    </xf>
    <xf numFmtId="49" fontId="3" fillId="0" borderId="18" xfId="0" applyNumberFormat="1" applyFont="1" applyBorder="1" applyAlignment="1">
      <alignment vertical="center" wrapText="1"/>
    </xf>
    <xf numFmtId="49" fontId="3" fillId="0" borderId="10" xfId="0" applyNumberFormat="1" applyFont="1" applyBorder="1" applyAlignment="1">
      <alignment vertical="center"/>
    </xf>
    <xf numFmtId="49" fontId="3" fillId="0" borderId="10" xfId="0" applyNumberFormat="1" applyFont="1" applyBorder="1" applyAlignment="1">
      <alignment vertical="center" wrapText="1"/>
    </xf>
    <xf numFmtId="49" fontId="3" fillId="0" borderId="6" xfId="0" applyNumberFormat="1" applyFont="1" applyBorder="1" applyAlignment="1">
      <alignment vertical="center" wrapText="1"/>
    </xf>
    <xf numFmtId="4" fontId="3" fillId="0" borderId="35" xfId="0" applyNumberFormat="1" applyFont="1" applyBorder="1" applyAlignment="1">
      <alignment horizontal="center" vertical="center"/>
    </xf>
    <xf numFmtId="4" fontId="3" fillId="0" borderId="35" xfId="0" applyNumberFormat="1" applyFont="1" applyBorder="1" applyAlignment="1">
      <alignment vertical="center"/>
    </xf>
    <xf numFmtId="4" fontId="3" fillId="0" borderId="35" xfId="0" applyNumberFormat="1" applyFont="1" applyBorder="1" applyAlignment="1">
      <alignment vertical="center"/>
    </xf>
    <xf numFmtId="4" fontId="3" fillId="0" borderId="33" xfId="0" applyNumberFormat="1" applyFont="1" applyBorder="1" applyAlignment="1">
      <alignment horizontal="center" vertical="center"/>
    </xf>
    <xf numFmtId="4" fontId="3" fillId="0" borderId="33" xfId="0" applyNumberFormat="1" applyFont="1" applyBorder="1" applyAlignment="1">
      <alignment vertical="center"/>
    </xf>
    <xf numFmtId="4" fontId="3" fillId="0" borderId="33" xfId="0" applyNumberFormat="1" applyFont="1" applyBorder="1" applyAlignment="1">
      <alignment vertical="center"/>
    </xf>
    <xf numFmtId="4" fontId="3" fillId="0" borderId="39" xfId="0" applyNumberFormat="1" applyFont="1" applyBorder="1" applyAlignment="1">
      <alignment horizontal="center" vertical="center"/>
    </xf>
    <xf numFmtId="4" fontId="3" fillId="0" borderId="39" xfId="0" applyNumberFormat="1" applyFont="1" applyBorder="1" applyAlignment="1">
      <alignment vertical="center"/>
    </xf>
    <xf numFmtId="4" fontId="3" fillId="0" borderId="39" xfId="0" applyNumberFormat="1" applyFont="1" applyBorder="1" applyAlignment="1">
      <alignment vertical="center"/>
    </xf>
    <xf numFmtId="4" fontId="3" fillId="5" borderId="39" xfId="0" applyNumberFormat="1" applyFont="1" applyFill="1" applyBorder="1" applyAlignment="1">
      <alignment horizontal="center"/>
    </xf>
    <xf numFmtId="4" fontId="3" fillId="5" borderId="39" xfId="0" applyNumberFormat="1" applyFont="1" applyFill="1" applyBorder="1" applyAlignment="1"/>
    <xf numFmtId="4" fontId="3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4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1" fillId="0" borderId="44" xfId="0" applyFont="1" applyBorder="1" applyAlignment="1">
      <alignment vertical="center"/>
    </xf>
    <xf numFmtId="0" fontId="1" fillId="0" borderId="45" xfId="0" applyFont="1" applyBorder="1" applyAlignment="1">
      <alignment vertical="center"/>
    </xf>
    <xf numFmtId="0" fontId="0" fillId="0" borderId="47" xfId="0" applyBorder="1" applyAlignment="1">
      <alignment vertical="center"/>
    </xf>
    <xf numFmtId="0" fontId="0" fillId="0" borderId="48" xfId="0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49" fontId="19" fillId="0" borderId="0" xfId="0" applyNumberFormat="1" applyFont="1" applyAlignment="1">
      <alignment wrapText="1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vertical="top"/>
    </xf>
    <xf numFmtId="0" fontId="0" fillId="3" borderId="50" xfId="0" applyFill="1" applyBorder="1" applyAlignment="1">
      <alignment wrapText="1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33" xfId="0" applyFont="1" applyBorder="1" applyAlignment="1">
      <alignment vertical="top" shrinkToFit="1"/>
    </xf>
    <xf numFmtId="0" fontId="16" fillId="0" borderId="26" xfId="0" applyFont="1" applyBorder="1" applyAlignment="1">
      <alignment vertical="top" shrinkToFit="1"/>
    </xf>
    <xf numFmtId="0" fontId="17" fillId="0" borderId="0" xfId="0" applyNumberFormat="1" applyFont="1" applyBorder="1" applyAlignment="1">
      <alignment vertical="top" wrapText="1" shrinkToFit="1"/>
    </xf>
    <xf numFmtId="0" fontId="18" fillId="0" borderId="33" xfId="0" applyNumberFormat="1" applyFont="1" applyBorder="1" applyAlignment="1">
      <alignment vertical="top" wrapText="1" shrinkToFit="1"/>
    </xf>
    <xf numFmtId="0" fontId="0" fillId="3" borderId="39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72" fontId="16" fillId="0" borderId="33" xfId="0" applyNumberFormat="1" applyFont="1" applyBorder="1" applyAlignment="1">
      <alignment vertical="top" shrinkToFit="1"/>
    </xf>
    <xf numFmtId="172" fontId="17" fillId="0" borderId="0" xfId="0" applyNumberFormat="1" applyFont="1" applyBorder="1" applyAlignment="1">
      <alignment vertical="top" wrapText="1" shrinkToFit="1"/>
    </xf>
    <xf numFmtId="172" fontId="18" fillId="0" borderId="33" xfId="0" applyNumberFormat="1" applyFont="1" applyBorder="1" applyAlignment="1">
      <alignment vertical="top" wrapText="1" shrinkToFit="1"/>
    </xf>
    <xf numFmtId="172" fontId="0" fillId="3" borderId="39" xfId="0" applyNumberFormat="1" applyFill="1" applyBorder="1" applyAlignment="1">
      <alignment vertical="top" shrinkToFit="1"/>
    </xf>
    <xf numFmtId="4" fontId="16" fillId="4" borderId="33" xfId="0" applyNumberFormat="1" applyFont="1" applyFill="1" applyBorder="1" applyAlignment="1" applyProtection="1">
      <alignment vertical="top" shrinkToFit="1"/>
      <protection locked="0"/>
    </xf>
    <xf numFmtId="4" fontId="16" fillId="0" borderId="33" xfId="0" applyNumberFormat="1" applyFont="1" applyBorder="1" applyAlignment="1">
      <alignment vertical="top" shrinkToFit="1"/>
    </xf>
    <xf numFmtId="4" fontId="17" fillId="0" borderId="0" xfId="0" applyNumberFormat="1" applyFont="1" applyBorder="1" applyAlignment="1">
      <alignment vertical="top" wrapText="1" shrinkToFit="1"/>
    </xf>
    <xf numFmtId="4" fontId="17" fillId="0" borderId="34" xfId="0" applyNumberFormat="1" applyFont="1" applyBorder="1" applyAlignment="1">
      <alignment vertical="top" wrapText="1" shrinkToFit="1"/>
    </xf>
    <xf numFmtId="4" fontId="0" fillId="3" borderId="39" xfId="0" applyNumberFormat="1" applyFill="1" applyBorder="1" applyAlignment="1">
      <alignment vertical="top" shrinkToFit="1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172" fontId="0" fillId="3" borderId="49" xfId="0" applyNumberFormat="1" applyFill="1" applyBorder="1" applyAlignment="1">
      <alignment vertical="top"/>
    </xf>
    <xf numFmtId="4" fontId="0" fillId="3" borderId="49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39" xfId="0" applyFont="1" applyBorder="1" applyAlignment="1">
      <alignment vertical="top" shrinkToFit="1"/>
    </xf>
    <xf numFmtId="172" fontId="16" fillId="0" borderId="39" xfId="0" applyNumberFormat="1" applyFont="1" applyBorder="1" applyAlignment="1">
      <alignment vertical="top" shrinkToFit="1"/>
    </xf>
    <xf numFmtId="4" fontId="16" fillId="4" borderId="39" xfId="0" applyNumberFormat="1" applyFont="1" applyFill="1" applyBorder="1" applyAlignment="1" applyProtection="1">
      <alignment vertical="top" shrinkToFit="1"/>
      <protection locked="0"/>
    </xf>
    <xf numFmtId="4" fontId="16" fillId="0" borderId="39" xfId="0" applyNumberFormat="1" applyFont="1" applyBorder="1" applyAlignment="1">
      <alignment vertical="top" shrinkToFit="1"/>
    </xf>
    <xf numFmtId="0" fontId="16" fillId="0" borderId="10" xfId="0" applyFont="1" applyBorder="1" applyAlignment="1">
      <alignment vertical="top" shrinkToFit="1"/>
    </xf>
    <xf numFmtId="0" fontId="5" fillId="3" borderId="15" xfId="0" applyFont="1" applyFill="1" applyBorder="1" applyAlignment="1">
      <alignment vertical="top"/>
    </xf>
    <xf numFmtId="49" fontId="5" fillId="3" borderId="12" xfId="0" applyNumberFormat="1" applyFont="1" applyFill="1" applyBorder="1" applyAlignment="1">
      <alignment vertical="top"/>
    </xf>
    <xf numFmtId="0" fontId="5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  <xf numFmtId="4" fontId="5" fillId="3" borderId="22" xfId="0" applyNumberFormat="1" applyFont="1" applyFill="1" applyBorder="1" applyAlignment="1">
      <alignment vertical="top"/>
    </xf>
    <xf numFmtId="0" fontId="16" fillId="0" borderId="33" xfId="0" applyNumberFormat="1" applyFont="1" applyBorder="1" applyAlignment="1">
      <alignment horizontal="left" vertical="top" wrapText="1"/>
    </xf>
    <xf numFmtId="0" fontId="17" fillId="0" borderId="26" xfId="0" applyNumberFormat="1" applyFont="1" applyBorder="1" applyAlignment="1">
      <alignment horizontal="left" vertical="top" wrapText="1"/>
    </xf>
    <xf numFmtId="0" fontId="18" fillId="0" borderId="33" xfId="0" quotePrefix="1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0" fontId="16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tavitel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tabSelected="1" workbookViewId="0">
      <selection activeCell="A2" sqref="A2:G2"/>
    </sheetView>
  </sheetViews>
  <sheetFormatPr defaultRowHeight="12.75" x14ac:dyDescent="0.2"/>
  <sheetData>
    <row r="1" spans="1:7" x14ac:dyDescent="0.2">
      <c r="A1" s="37" t="s">
        <v>38</v>
      </c>
    </row>
    <row r="2" spans="1:7" ht="57.75" customHeight="1" x14ac:dyDescent="0.2">
      <c r="A2" s="80" t="s">
        <v>39</v>
      </c>
      <c r="B2" s="80"/>
      <c r="C2" s="80"/>
      <c r="D2" s="80"/>
      <c r="E2" s="80"/>
      <c r="F2" s="80"/>
      <c r="G2" s="80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54"/>
  <sheetViews>
    <sheetView showGridLines="0" topLeftCell="B23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36</v>
      </c>
      <c r="B1" s="85" t="s">
        <v>42</v>
      </c>
      <c r="C1" s="86"/>
      <c r="D1" s="86"/>
      <c r="E1" s="86"/>
      <c r="F1" s="86"/>
      <c r="G1" s="86"/>
      <c r="H1" s="86"/>
      <c r="I1" s="86"/>
      <c r="J1" s="87"/>
    </row>
    <row r="2" spans="1:15" ht="23.25" customHeight="1" x14ac:dyDescent="0.2">
      <c r="A2" s="4"/>
      <c r="B2" s="106" t="s">
        <v>40</v>
      </c>
      <c r="C2" s="107"/>
      <c r="D2" s="108" t="s">
        <v>45</v>
      </c>
      <c r="E2" s="109"/>
      <c r="F2" s="109"/>
      <c r="G2" s="109"/>
      <c r="H2" s="109"/>
      <c r="I2" s="109"/>
      <c r="J2" s="110"/>
      <c r="O2" s="2"/>
    </row>
    <row r="3" spans="1:15" ht="23.25" hidden="1" customHeight="1" x14ac:dyDescent="0.2">
      <c r="A3" s="4"/>
      <c r="B3" s="111" t="s">
        <v>43</v>
      </c>
      <c r="C3" s="112"/>
      <c r="D3" s="113"/>
      <c r="E3" s="114"/>
      <c r="F3" s="114"/>
      <c r="G3" s="114"/>
      <c r="H3" s="114"/>
      <c r="I3" s="114"/>
      <c r="J3" s="115"/>
    </row>
    <row r="4" spans="1:15" ht="23.25" hidden="1" customHeight="1" x14ac:dyDescent="0.2">
      <c r="A4" s="4"/>
      <c r="B4" s="116" t="s">
        <v>44</v>
      </c>
      <c r="C4" s="117"/>
      <c r="D4" s="118"/>
      <c r="E4" s="118"/>
      <c r="F4" s="119"/>
      <c r="G4" s="120"/>
      <c r="H4" s="119"/>
      <c r="I4" s="120"/>
      <c r="J4" s="121"/>
    </row>
    <row r="5" spans="1:15" ht="24" customHeight="1" x14ac:dyDescent="0.2">
      <c r="A5" s="4"/>
      <c r="B5" s="47" t="s">
        <v>21</v>
      </c>
      <c r="C5" s="5"/>
      <c r="D5" s="122"/>
      <c r="E5" s="26"/>
      <c r="F5" s="26"/>
      <c r="G5" s="26"/>
      <c r="H5" s="28" t="s">
        <v>33</v>
      </c>
      <c r="I5" s="122"/>
      <c r="J5" s="11"/>
    </row>
    <row r="6" spans="1:15" ht="15.75" customHeight="1" x14ac:dyDescent="0.2">
      <c r="A6" s="4"/>
      <c r="B6" s="41"/>
      <c r="C6" s="26"/>
      <c r="D6" s="122"/>
      <c r="E6" s="26"/>
      <c r="F6" s="26"/>
      <c r="G6" s="26"/>
      <c r="H6" s="28" t="s">
        <v>34</v>
      </c>
      <c r="I6" s="122"/>
      <c r="J6" s="11"/>
    </row>
    <row r="7" spans="1:15" ht="15.75" customHeight="1" x14ac:dyDescent="0.2">
      <c r="A7" s="4"/>
      <c r="B7" s="42"/>
      <c r="C7" s="123"/>
      <c r="D7" s="105"/>
      <c r="E7" s="34"/>
      <c r="F7" s="34"/>
      <c r="G7" s="34"/>
      <c r="H7" s="36"/>
      <c r="I7" s="34"/>
      <c r="J7" s="51"/>
    </row>
    <row r="8" spans="1:15" ht="24" hidden="1" customHeight="1" x14ac:dyDescent="0.2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4"/>
      <c r="B11" s="47" t="s">
        <v>18</v>
      </c>
      <c r="C11" s="5"/>
      <c r="D11" s="124"/>
      <c r="E11" s="124"/>
      <c r="F11" s="124"/>
      <c r="G11" s="124"/>
      <c r="H11" s="28" t="s">
        <v>33</v>
      </c>
      <c r="I11" s="128"/>
      <c r="J11" s="11"/>
    </row>
    <row r="12" spans="1:15" ht="15.75" customHeight="1" x14ac:dyDescent="0.2">
      <c r="A12" s="4"/>
      <c r="B12" s="41"/>
      <c r="C12" s="26"/>
      <c r="D12" s="125"/>
      <c r="E12" s="125"/>
      <c r="F12" s="125"/>
      <c r="G12" s="125"/>
      <c r="H12" s="28" t="s">
        <v>34</v>
      </c>
      <c r="I12" s="128"/>
      <c r="J12" s="11"/>
    </row>
    <row r="13" spans="1:15" ht="15.75" customHeight="1" x14ac:dyDescent="0.2">
      <c r="A13" s="4"/>
      <c r="B13" s="42"/>
      <c r="C13" s="127"/>
      <c r="D13" s="126"/>
      <c r="E13" s="126"/>
      <c r="F13" s="126"/>
      <c r="G13" s="126"/>
      <c r="H13" s="29"/>
      <c r="I13" s="34"/>
      <c r="J13" s="51"/>
    </row>
    <row r="14" spans="1:15" ht="24" hidden="1" customHeight="1" x14ac:dyDescent="0.2">
      <c r="A14" s="4"/>
      <c r="B14" s="66" t="s">
        <v>20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 x14ac:dyDescent="0.2">
      <c r="A15" s="4"/>
      <c r="B15" s="52" t="s">
        <v>31</v>
      </c>
      <c r="C15" s="72"/>
      <c r="D15" s="53"/>
      <c r="E15" s="100" t="s">
        <v>29</v>
      </c>
      <c r="F15" s="100"/>
      <c r="G15" s="81" t="s">
        <v>30</v>
      </c>
      <c r="H15" s="81"/>
      <c r="I15" s="81" t="s">
        <v>28</v>
      </c>
      <c r="J15" s="82"/>
    </row>
    <row r="16" spans="1:15" ht="23.25" customHeight="1" x14ac:dyDescent="0.2">
      <c r="A16" s="193" t="s">
        <v>23</v>
      </c>
      <c r="B16" s="194" t="s">
        <v>23</v>
      </c>
      <c r="C16" s="58"/>
      <c r="D16" s="59"/>
      <c r="E16" s="83">
        <f>SUMIF(F47:F50,A16,G47:G50)+SUMIF(F47:F50,"PSU",G47:G50)</f>
        <v>0</v>
      </c>
      <c r="F16" s="84"/>
      <c r="G16" s="83">
        <f>SUMIF(F47:F50,A16,H47:H50)+SUMIF(F47:F50,"PSU",H47:H50)</f>
        <v>0</v>
      </c>
      <c r="H16" s="84"/>
      <c r="I16" s="83">
        <f>SUMIF(F47:F50,A16,I47:I50)+SUMIF(F47:F50,"PSU",I47:I50)</f>
        <v>0</v>
      </c>
      <c r="J16" s="93"/>
    </row>
    <row r="17" spans="1:10" ht="23.25" customHeight="1" x14ac:dyDescent="0.2">
      <c r="A17" s="193" t="s">
        <v>24</v>
      </c>
      <c r="B17" s="194" t="s">
        <v>24</v>
      </c>
      <c r="C17" s="58"/>
      <c r="D17" s="59"/>
      <c r="E17" s="83">
        <f>SUMIF(F47:F50,A17,G47:G50)</f>
        <v>0</v>
      </c>
      <c r="F17" s="84"/>
      <c r="G17" s="83">
        <f>SUMIF(F47:F50,A17,H47:H50)</f>
        <v>0</v>
      </c>
      <c r="H17" s="84"/>
      <c r="I17" s="83">
        <f>SUMIF(F47:F50,A17,I47:I50)</f>
        <v>0</v>
      </c>
      <c r="J17" s="93"/>
    </row>
    <row r="18" spans="1:10" ht="23.25" customHeight="1" x14ac:dyDescent="0.2">
      <c r="A18" s="193" t="s">
        <v>25</v>
      </c>
      <c r="B18" s="194" t="s">
        <v>25</v>
      </c>
      <c r="C18" s="58"/>
      <c r="D18" s="59"/>
      <c r="E18" s="83">
        <f>SUMIF(F47:F50,A18,G47:G50)</f>
        <v>0</v>
      </c>
      <c r="F18" s="84"/>
      <c r="G18" s="83">
        <f>SUMIF(F47:F50,A18,H47:H50)</f>
        <v>0</v>
      </c>
      <c r="H18" s="84"/>
      <c r="I18" s="83">
        <f>SUMIF(F47:F50,A18,I47:I50)</f>
        <v>0</v>
      </c>
      <c r="J18" s="93"/>
    </row>
    <row r="19" spans="1:10" ht="23.25" customHeight="1" x14ac:dyDescent="0.2">
      <c r="A19" s="193" t="s">
        <v>59</v>
      </c>
      <c r="B19" s="194" t="s">
        <v>26</v>
      </c>
      <c r="C19" s="58"/>
      <c r="D19" s="59"/>
      <c r="E19" s="83">
        <f>SUMIF(F47:F50,A19,G47:G50)</f>
        <v>0</v>
      </c>
      <c r="F19" s="84"/>
      <c r="G19" s="83">
        <f>SUMIF(F47:F50,A19,H47:H50)</f>
        <v>0</v>
      </c>
      <c r="H19" s="84"/>
      <c r="I19" s="83">
        <f>SUMIF(F47:F50,A19,I47:I50)</f>
        <v>0</v>
      </c>
      <c r="J19" s="93"/>
    </row>
    <row r="20" spans="1:10" ht="23.25" customHeight="1" x14ac:dyDescent="0.2">
      <c r="A20" s="193" t="s">
        <v>60</v>
      </c>
      <c r="B20" s="194" t="s">
        <v>27</v>
      </c>
      <c r="C20" s="58"/>
      <c r="D20" s="59"/>
      <c r="E20" s="83">
        <f>SUMIF(F47:F50,A20,G47:G50)</f>
        <v>0</v>
      </c>
      <c r="F20" s="84"/>
      <c r="G20" s="83">
        <f>SUMIF(F47:F50,A20,H47:H50)</f>
        <v>0</v>
      </c>
      <c r="H20" s="84"/>
      <c r="I20" s="83">
        <f>SUMIF(F47:F50,A20,I47:I50)</f>
        <v>0</v>
      </c>
      <c r="J20" s="93"/>
    </row>
    <row r="21" spans="1:10" ht="23.25" customHeight="1" x14ac:dyDescent="0.2">
      <c r="A21" s="4"/>
      <c r="B21" s="74" t="s">
        <v>28</v>
      </c>
      <c r="C21" s="75"/>
      <c r="D21" s="76"/>
      <c r="E21" s="94">
        <f>SUM(E16:F20)</f>
        <v>0</v>
      </c>
      <c r="F21" s="95"/>
      <c r="G21" s="94">
        <f>SUM(G16:H20)</f>
        <v>0</v>
      </c>
      <c r="H21" s="95"/>
      <c r="I21" s="94">
        <f>SUM(I16:J20)</f>
        <v>0</v>
      </c>
      <c r="J21" s="99"/>
    </row>
    <row r="22" spans="1:10" ht="33" customHeight="1" x14ac:dyDescent="0.2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4"/>
      <c r="B23" s="57" t="s">
        <v>11</v>
      </c>
      <c r="C23" s="58"/>
      <c r="D23" s="59"/>
      <c r="E23" s="60">
        <v>15</v>
      </c>
      <c r="F23" s="61" t="s">
        <v>0</v>
      </c>
      <c r="G23" s="91">
        <f>ZakladDPHSniVypocet</f>
        <v>0</v>
      </c>
      <c r="H23" s="92"/>
      <c r="I23" s="92"/>
      <c r="J23" s="62" t="str">
        <f t="shared" ref="J23:J28" si="0">Mena</f>
        <v>CZK</v>
      </c>
    </row>
    <row r="24" spans="1:10" ht="23.25" customHeight="1" x14ac:dyDescent="0.2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97">
        <f>ZakladDPHSni*SazbaDPH1/100</f>
        <v>0</v>
      </c>
      <c r="H24" s="98"/>
      <c r="I24" s="98"/>
      <c r="J24" s="62" t="str">
        <f t="shared" si="0"/>
        <v>CZK</v>
      </c>
    </row>
    <row r="25" spans="1:10" ht="23.25" customHeight="1" x14ac:dyDescent="0.2">
      <c r="A25" s="4"/>
      <c r="B25" s="57" t="s">
        <v>13</v>
      </c>
      <c r="C25" s="58"/>
      <c r="D25" s="59"/>
      <c r="E25" s="60">
        <v>21</v>
      </c>
      <c r="F25" s="61" t="s">
        <v>0</v>
      </c>
      <c r="G25" s="91">
        <f>ZakladDPHZaklVypocet</f>
        <v>0</v>
      </c>
      <c r="H25" s="92"/>
      <c r="I25" s="92"/>
      <c r="J25" s="62" t="str">
        <f t="shared" si="0"/>
        <v>CZK</v>
      </c>
    </row>
    <row r="26" spans="1:10" ht="23.25" customHeight="1" x14ac:dyDescent="0.2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88">
        <f>ZakladDPHZakl*SazbaDPH2/100</f>
        <v>0</v>
      </c>
      <c r="H26" s="89"/>
      <c r="I26" s="89"/>
      <c r="J26" s="56" t="str">
        <f t="shared" si="0"/>
        <v>CZK</v>
      </c>
    </row>
    <row r="27" spans="1:10" ht="23.25" customHeight="1" thickBot="1" x14ac:dyDescent="0.25">
      <c r="A27" s="4"/>
      <c r="B27" s="48" t="s">
        <v>4</v>
      </c>
      <c r="C27" s="20"/>
      <c r="D27" s="23"/>
      <c r="E27" s="20"/>
      <c r="F27" s="21"/>
      <c r="G27" s="90">
        <f>0</f>
        <v>0</v>
      </c>
      <c r="H27" s="90"/>
      <c r="I27" s="90"/>
      <c r="J27" s="63" t="str">
        <f t="shared" si="0"/>
        <v>CZK</v>
      </c>
    </row>
    <row r="28" spans="1:10" ht="27.75" hidden="1" customHeight="1" thickBot="1" x14ac:dyDescent="0.25">
      <c r="A28" s="4"/>
      <c r="B28" s="152" t="s">
        <v>22</v>
      </c>
      <c r="C28" s="153"/>
      <c r="D28" s="153"/>
      <c r="E28" s="154"/>
      <c r="F28" s="155"/>
      <c r="G28" s="156">
        <f>ZakladDPHSniVypocet+ZakladDPHZaklVypocet</f>
        <v>0</v>
      </c>
      <c r="H28" s="156"/>
      <c r="I28" s="156"/>
      <c r="J28" s="157" t="str">
        <f t="shared" si="0"/>
        <v>CZK</v>
      </c>
    </row>
    <row r="29" spans="1:10" ht="27.75" customHeight="1" thickBot="1" x14ac:dyDescent="0.25">
      <c r="A29" s="4"/>
      <c r="B29" s="152" t="s">
        <v>35</v>
      </c>
      <c r="C29" s="158"/>
      <c r="D29" s="158"/>
      <c r="E29" s="158"/>
      <c r="F29" s="158"/>
      <c r="G29" s="159">
        <f>ZakladDPHSni+DPHSni+ZakladDPHZakl+DPHZakl+Zaokrouhleni</f>
        <v>0</v>
      </c>
      <c r="H29" s="159"/>
      <c r="I29" s="159"/>
      <c r="J29" s="160" t="s">
        <v>48</v>
      </c>
    </row>
    <row r="30" spans="1:10" ht="12.75" customHeight="1" x14ac:dyDescent="0.2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">
      <c r="A32" s="4"/>
      <c r="B32" s="24"/>
      <c r="C32" s="19" t="s">
        <v>10</v>
      </c>
      <c r="D32" s="39"/>
      <c r="E32" s="39"/>
      <c r="F32" s="19" t="s">
        <v>9</v>
      </c>
      <c r="G32" s="39"/>
      <c r="H32" s="40">
        <f ca="1">TODAY()</f>
        <v>43998</v>
      </c>
      <c r="I32" s="39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 x14ac:dyDescent="0.2">
      <c r="A35" s="4"/>
      <c r="B35" s="4"/>
      <c r="C35" s="5"/>
      <c r="D35" s="96" t="s">
        <v>2</v>
      </c>
      <c r="E35" s="96"/>
      <c r="F35" s="5"/>
      <c r="G35" s="45"/>
      <c r="H35" s="13" t="s">
        <v>3</v>
      </c>
      <c r="I35" s="45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7" t="s">
        <v>15</v>
      </c>
      <c r="C37" s="3"/>
      <c r="D37" s="3"/>
      <c r="E37" s="3"/>
      <c r="F37" s="144"/>
      <c r="G37" s="144"/>
      <c r="H37" s="144"/>
      <c r="I37" s="144"/>
      <c r="J37" s="3"/>
    </row>
    <row r="38" spans="1:10" ht="25.5" hidden="1" customHeight="1" x14ac:dyDescent="0.2">
      <c r="A38" s="131" t="s">
        <v>37</v>
      </c>
      <c r="B38" s="133" t="s">
        <v>16</v>
      </c>
      <c r="C38" s="134" t="s">
        <v>5</v>
      </c>
      <c r="D38" s="135"/>
      <c r="E38" s="135"/>
      <c r="F38" s="145" t="str">
        <f>B23</f>
        <v>Základ pro sníženou DPH</v>
      </c>
      <c r="G38" s="145" t="str">
        <f>B25</f>
        <v>Základ pro základní DPH</v>
      </c>
      <c r="H38" s="146" t="s">
        <v>17</v>
      </c>
      <c r="I38" s="146" t="s">
        <v>1</v>
      </c>
      <c r="J38" s="136" t="s">
        <v>0</v>
      </c>
    </row>
    <row r="39" spans="1:10" ht="25.5" hidden="1" customHeight="1" x14ac:dyDescent="0.2">
      <c r="A39" s="131">
        <v>0</v>
      </c>
      <c r="B39" s="137" t="s">
        <v>46</v>
      </c>
      <c r="C39" s="138" t="s">
        <v>45</v>
      </c>
      <c r="D39" s="139"/>
      <c r="E39" s="139"/>
      <c r="F39" s="147">
        <f>'Rozpočet Pol'!AC34</f>
        <v>0</v>
      </c>
      <c r="G39" s="148">
        <f>'Rozpočet Pol'!AD34</f>
        <v>0</v>
      </c>
      <c r="H39" s="149">
        <f>(F39*SazbaDPH1/100)+(G39*SazbaDPH2/100)</f>
        <v>0</v>
      </c>
      <c r="I39" s="149">
        <f>F39+G39+H39</f>
        <v>0</v>
      </c>
      <c r="J39" s="140" t="str">
        <f>IF(CenaCelkemVypocet=0,"",I39/CenaCelkemVypocet*100)</f>
        <v/>
      </c>
    </row>
    <row r="40" spans="1:10" ht="25.5" hidden="1" customHeight="1" x14ac:dyDescent="0.2">
      <c r="A40" s="131"/>
      <c r="B40" s="141" t="s">
        <v>47</v>
      </c>
      <c r="C40" s="142"/>
      <c r="D40" s="142"/>
      <c r="E40" s="143"/>
      <c r="F40" s="150">
        <f>SUMIF(A39:A39,"=1",F39:F39)</f>
        <v>0</v>
      </c>
      <c r="G40" s="151">
        <f>SUMIF(A39:A39,"=1",G39:G39)</f>
        <v>0</v>
      </c>
      <c r="H40" s="151">
        <f>SUMIF(A39:A39,"=1",H39:H39)</f>
        <v>0</v>
      </c>
      <c r="I40" s="151">
        <f>SUMIF(A39:A39,"=1",I39:I39)</f>
        <v>0</v>
      </c>
      <c r="J40" s="132">
        <f>SUMIF(A39:A39,"=1",J39:J39)</f>
        <v>0</v>
      </c>
    </row>
    <row r="44" spans="1:10" ht="15.75" x14ac:dyDescent="0.25">
      <c r="B44" s="161" t="s">
        <v>49</v>
      </c>
    </row>
    <row r="46" spans="1:10" ht="25.5" customHeight="1" x14ac:dyDescent="0.2">
      <c r="A46" s="162"/>
      <c r="B46" s="168" t="s">
        <v>16</v>
      </c>
      <c r="C46" s="168" t="s">
        <v>5</v>
      </c>
      <c r="D46" s="169"/>
      <c r="E46" s="169"/>
      <c r="F46" s="172" t="s">
        <v>50</v>
      </c>
      <c r="G46" s="172" t="s">
        <v>29</v>
      </c>
      <c r="H46" s="172" t="s">
        <v>30</v>
      </c>
      <c r="I46" s="173" t="s">
        <v>28</v>
      </c>
      <c r="J46" s="173"/>
    </row>
    <row r="47" spans="1:10" ht="25.5" customHeight="1" x14ac:dyDescent="0.2">
      <c r="A47" s="163"/>
      <c r="B47" s="174" t="s">
        <v>51</v>
      </c>
      <c r="C47" s="175" t="s">
        <v>52</v>
      </c>
      <c r="D47" s="176"/>
      <c r="E47" s="176"/>
      <c r="F47" s="180" t="s">
        <v>23</v>
      </c>
      <c r="G47" s="181">
        <f>'Rozpočet Pol'!I8</f>
        <v>0</v>
      </c>
      <c r="H47" s="181">
        <f>'Rozpočet Pol'!K8</f>
        <v>0</v>
      </c>
      <c r="I47" s="182"/>
      <c r="J47" s="182"/>
    </row>
    <row r="48" spans="1:10" ht="25.5" customHeight="1" x14ac:dyDescent="0.2">
      <c r="A48" s="163"/>
      <c r="B48" s="166" t="s">
        <v>53</v>
      </c>
      <c r="C48" s="165" t="s">
        <v>54</v>
      </c>
      <c r="D48" s="167"/>
      <c r="E48" s="167"/>
      <c r="F48" s="183" t="s">
        <v>23</v>
      </c>
      <c r="G48" s="184">
        <f>'Rozpočet Pol'!I15</f>
        <v>0</v>
      </c>
      <c r="H48" s="184">
        <f>'Rozpočet Pol'!K15</f>
        <v>0</v>
      </c>
      <c r="I48" s="185"/>
      <c r="J48" s="185"/>
    </row>
    <row r="49" spans="1:10" ht="25.5" customHeight="1" x14ac:dyDescent="0.2">
      <c r="A49" s="163"/>
      <c r="B49" s="166" t="s">
        <v>55</v>
      </c>
      <c r="C49" s="165" t="s">
        <v>56</v>
      </c>
      <c r="D49" s="167"/>
      <c r="E49" s="167"/>
      <c r="F49" s="183" t="s">
        <v>23</v>
      </c>
      <c r="G49" s="184">
        <f>'Rozpočet Pol'!I26</f>
        <v>0</v>
      </c>
      <c r="H49" s="184">
        <f>'Rozpočet Pol'!K26</f>
        <v>0</v>
      </c>
      <c r="I49" s="185"/>
      <c r="J49" s="185"/>
    </row>
    <row r="50" spans="1:10" ht="25.5" customHeight="1" x14ac:dyDescent="0.2">
      <c r="A50" s="163"/>
      <c r="B50" s="177" t="s">
        <v>57</v>
      </c>
      <c r="C50" s="178" t="s">
        <v>58</v>
      </c>
      <c r="D50" s="179"/>
      <c r="E50" s="179"/>
      <c r="F50" s="186" t="s">
        <v>23</v>
      </c>
      <c r="G50" s="187">
        <f>'Rozpočet Pol'!I31</f>
        <v>0</v>
      </c>
      <c r="H50" s="187">
        <f>'Rozpočet Pol'!K31</f>
        <v>0</v>
      </c>
      <c r="I50" s="188"/>
      <c r="J50" s="188"/>
    </row>
    <row r="51" spans="1:10" ht="25.5" customHeight="1" x14ac:dyDescent="0.2">
      <c r="A51" s="164"/>
      <c r="B51" s="170" t="s">
        <v>1</v>
      </c>
      <c r="C51" s="170"/>
      <c r="D51" s="171"/>
      <c r="E51" s="171"/>
      <c r="F51" s="189"/>
      <c r="G51" s="190">
        <f>SUM(G47:G50)</f>
        <v>0</v>
      </c>
      <c r="H51" s="190">
        <f>SUM(H47:H50)</f>
        <v>0</v>
      </c>
      <c r="I51" s="191">
        <f>SUM(I47:I50)</f>
        <v>0</v>
      </c>
      <c r="J51" s="191"/>
    </row>
    <row r="52" spans="1:10" x14ac:dyDescent="0.2">
      <c r="F52" s="192"/>
      <c r="G52" s="130"/>
      <c r="H52" s="192"/>
      <c r="I52" s="130"/>
      <c r="J52" s="130"/>
    </row>
    <row r="53" spans="1:10" x14ac:dyDescent="0.2">
      <c r="F53" s="192"/>
      <c r="G53" s="130"/>
      <c r="H53" s="192"/>
      <c r="I53" s="130"/>
      <c r="J53" s="130"/>
    </row>
    <row r="54" spans="1:10" x14ac:dyDescent="0.2">
      <c r="F54" s="192"/>
      <c r="G54" s="130"/>
      <c r="H54" s="192"/>
      <c r="I54" s="130"/>
      <c r="J54" s="130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7">
    <mergeCell ref="I49:J49"/>
    <mergeCell ref="C49:E49"/>
    <mergeCell ref="I50:J50"/>
    <mergeCell ref="C50:E50"/>
    <mergeCell ref="I51:J51"/>
    <mergeCell ref="C39:E39"/>
    <mergeCell ref="B40:E40"/>
    <mergeCell ref="I46:J46"/>
    <mergeCell ref="I47:J47"/>
    <mergeCell ref="C47:E47"/>
    <mergeCell ref="I48:J48"/>
    <mergeCell ref="C48:E48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D11:G11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G15:H15"/>
    <mergeCell ref="I15:J15"/>
    <mergeCell ref="E16:F16"/>
    <mergeCell ref="D12:G12"/>
    <mergeCell ref="D13:G13"/>
    <mergeCell ref="D3:J3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101" t="s">
        <v>6</v>
      </c>
      <c r="B1" s="101"/>
      <c r="C1" s="102"/>
      <c r="D1" s="101"/>
      <c r="E1" s="101"/>
      <c r="F1" s="101"/>
      <c r="G1" s="101"/>
    </row>
    <row r="2" spans="1:7" ht="24.95" customHeight="1" x14ac:dyDescent="0.2">
      <c r="A2" s="79" t="s">
        <v>41</v>
      </c>
      <c r="B2" s="78"/>
      <c r="C2" s="103"/>
      <c r="D2" s="103"/>
      <c r="E2" s="103"/>
      <c r="F2" s="103"/>
      <c r="G2" s="104"/>
    </row>
    <row r="3" spans="1:7" ht="24.95" hidden="1" customHeight="1" x14ac:dyDescent="0.2">
      <c r="A3" s="79" t="s">
        <v>7</v>
      </c>
      <c r="B3" s="78"/>
      <c r="C3" s="103"/>
      <c r="D3" s="103"/>
      <c r="E3" s="103"/>
      <c r="F3" s="103"/>
      <c r="G3" s="104"/>
    </row>
    <row r="4" spans="1:7" ht="24.95" hidden="1" customHeight="1" x14ac:dyDescent="0.2">
      <c r="A4" s="79" t="s">
        <v>8</v>
      </c>
      <c r="B4" s="78"/>
      <c r="C4" s="103"/>
      <c r="D4" s="103"/>
      <c r="E4" s="103"/>
      <c r="F4" s="103"/>
      <c r="G4" s="104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44"/>
  <sheetViews>
    <sheetView workbookViewId="0">
      <selection sqref="A1:G1"/>
    </sheetView>
  </sheetViews>
  <sheetFormatPr defaultRowHeight="12.75" outlineLevelRow="1" x14ac:dyDescent="0.2"/>
  <cols>
    <col min="1" max="1" width="4.28515625" customWidth="1"/>
    <col min="2" max="2" width="14.42578125" style="129" customWidth="1"/>
    <col min="3" max="3" width="38.28515625" style="129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12" max="13" width="0" hidden="1" customWidth="1"/>
    <col min="18" max="21" width="0" hidden="1" customWidth="1"/>
    <col min="29" max="39" width="0" hidden="1" customWidth="1"/>
    <col min="53" max="53" width="73.42578125" customWidth="1"/>
  </cols>
  <sheetData>
    <row r="1" spans="1:60" ht="15.75" customHeight="1" x14ac:dyDescent="0.25">
      <c r="A1" s="195" t="s">
        <v>6</v>
      </c>
      <c r="B1" s="195"/>
      <c r="C1" s="195"/>
      <c r="D1" s="195"/>
      <c r="E1" s="195"/>
      <c r="F1" s="195"/>
      <c r="G1" s="195"/>
      <c r="AE1" t="s">
        <v>62</v>
      </c>
    </row>
    <row r="2" spans="1:60" ht="24.95" customHeight="1" x14ac:dyDescent="0.2">
      <c r="A2" s="202" t="s">
        <v>61</v>
      </c>
      <c r="B2" s="196"/>
      <c r="C2" s="197" t="s">
        <v>45</v>
      </c>
      <c r="D2" s="198"/>
      <c r="E2" s="198"/>
      <c r="F2" s="198"/>
      <c r="G2" s="204"/>
      <c r="AE2" t="s">
        <v>63</v>
      </c>
    </row>
    <row r="3" spans="1:60" ht="24.95" hidden="1" customHeight="1" x14ac:dyDescent="0.2">
      <c r="A3" s="203" t="s">
        <v>7</v>
      </c>
      <c r="B3" s="201"/>
      <c r="C3" s="199"/>
      <c r="D3" s="200"/>
      <c r="E3" s="200"/>
      <c r="F3" s="200"/>
      <c r="G3" s="205"/>
      <c r="AE3" t="s">
        <v>64</v>
      </c>
    </row>
    <row r="4" spans="1:60" ht="24.95" hidden="1" customHeight="1" x14ac:dyDescent="0.2">
      <c r="A4" s="203" t="s">
        <v>8</v>
      </c>
      <c r="B4" s="201"/>
      <c r="C4" s="199"/>
      <c r="D4" s="200"/>
      <c r="E4" s="200"/>
      <c r="F4" s="200"/>
      <c r="G4" s="205"/>
      <c r="AE4" t="s">
        <v>65</v>
      </c>
    </row>
    <row r="5" spans="1:60" hidden="1" x14ac:dyDescent="0.2">
      <c r="A5" s="206" t="s">
        <v>66</v>
      </c>
      <c r="B5" s="207"/>
      <c r="C5" s="208"/>
      <c r="D5" s="209"/>
      <c r="E5" s="209"/>
      <c r="F5" s="209"/>
      <c r="G5" s="210"/>
      <c r="AE5" t="s">
        <v>67</v>
      </c>
    </row>
    <row r="7" spans="1:60" ht="38.25" x14ac:dyDescent="0.2">
      <c r="A7" s="216" t="s">
        <v>68</v>
      </c>
      <c r="B7" s="217" t="s">
        <v>69</v>
      </c>
      <c r="C7" s="217" t="s">
        <v>70</v>
      </c>
      <c r="D7" s="216" t="s">
        <v>71</v>
      </c>
      <c r="E7" s="216" t="s">
        <v>72</v>
      </c>
      <c r="F7" s="211" t="s">
        <v>73</v>
      </c>
      <c r="G7" s="237" t="s">
        <v>28</v>
      </c>
      <c r="H7" s="238" t="s">
        <v>29</v>
      </c>
      <c r="I7" s="238" t="s">
        <v>74</v>
      </c>
      <c r="J7" s="238" t="s">
        <v>30</v>
      </c>
      <c r="K7" s="238" t="s">
        <v>75</v>
      </c>
      <c r="L7" s="238" t="s">
        <v>76</v>
      </c>
      <c r="M7" s="238" t="s">
        <v>77</v>
      </c>
      <c r="N7" s="238" t="s">
        <v>78</v>
      </c>
      <c r="O7" s="238" t="s">
        <v>79</v>
      </c>
      <c r="P7" s="238" t="s">
        <v>80</v>
      </c>
      <c r="Q7" s="238" t="s">
        <v>81</v>
      </c>
      <c r="R7" s="238" t="s">
        <v>82</v>
      </c>
      <c r="S7" s="238" t="s">
        <v>83</v>
      </c>
      <c r="T7" s="238" t="s">
        <v>84</v>
      </c>
      <c r="U7" s="219" t="s">
        <v>85</v>
      </c>
    </row>
    <row r="8" spans="1:60" x14ac:dyDescent="0.2">
      <c r="A8" s="239" t="s">
        <v>86</v>
      </c>
      <c r="B8" s="240" t="s">
        <v>51</v>
      </c>
      <c r="C8" s="241" t="s">
        <v>52</v>
      </c>
      <c r="D8" s="218"/>
      <c r="E8" s="242"/>
      <c r="F8" s="243"/>
      <c r="G8" s="243">
        <f>SUMIF(AE9:AE14,"&lt;&gt;NOR",G9:G14)</f>
        <v>0</v>
      </c>
      <c r="H8" s="243"/>
      <c r="I8" s="243">
        <f>SUM(I9:I14)</f>
        <v>0</v>
      </c>
      <c r="J8" s="243"/>
      <c r="K8" s="243">
        <f>SUM(K9:K14)</f>
        <v>0</v>
      </c>
      <c r="L8" s="243"/>
      <c r="M8" s="243">
        <f>SUM(M9:M14)</f>
        <v>0</v>
      </c>
      <c r="N8" s="218"/>
      <c r="O8" s="218">
        <f>SUM(O9:O14)</f>
        <v>0</v>
      </c>
      <c r="P8" s="218"/>
      <c r="Q8" s="218">
        <f>SUM(Q9:Q14)</f>
        <v>0</v>
      </c>
      <c r="R8" s="218"/>
      <c r="S8" s="218"/>
      <c r="T8" s="239"/>
      <c r="U8" s="218">
        <f>SUM(U9:U14)</f>
        <v>8.07</v>
      </c>
      <c r="AE8" t="s">
        <v>87</v>
      </c>
    </row>
    <row r="9" spans="1:60" ht="22.5" outlineLevel="1" x14ac:dyDescent="0.2">
      <c r="A9" s="213">
        <v>1</v>
      </c>
      <c r="B9" s="220" t="s">
        <v>88</v>
      </c>
      <c r="C9" s="265" t="s">
        <v>89</v>
      </c>
      <c r="D9" s="222" t="s">
        <v>90</v>
      </c>
      <c r="E9" s="228">
        <v>60</v>
      </c>
      <c r="F9" s="232"/>
      <c r="G9" s="233">
        <f>ROUND(E9*F9,2)</f>
        <v>0</v>
      </c>
      <c r="H9" s="232"/>
      <c r="I9" s="233">
        <f>ROUND(E9*H9,2)</f>
        <v>0</v>
      </c>
      <c r="J9" s="232"/>
      <c r="K9" s="233">
        <f>ROUND(E9*J9,2)</f>
        <v>0</v>
      </c>
      <c r="L9" s="233">
        <v>21</v>
      </c>
      <c r="M9" s="233">
        <f>G9*(1+L9/100)</f>
        <v>0</v>
      </c>
      <c r="N9" s="222">
        <v>0</v>
      </c>
      <c r="O9" s="222">
        <f>ROUND(E9*N9,5)</f>
        <v>0</v>
      </c>
      <c r="P9" s="222">
        <v>0</v>
      </c>
      <c r="Q9" s="222">
        <f>ROUND(E9*P9,5)</f>
        <v>0</v>
      </c>
      <c r="R9" s="222"/>
      <c r="S9" s="222"/>
      <c r="T9" s="223">
        <v>0.13450000000000001</v>
      </c>
      <c r="U9" s="222">
        <f>ROUND(E9*T9,2)</f>
        <v>8.07</v>
      </c>
      <c r="V9" s="212"/>
      <c r="W9" s="212"/>
      <c r="X9" s="212"/>
      <c r="Y9" s="212"/>
      <c r="Z9" s="212"/>
      <c r="AA9" s="212"/>
      <c r="AB9" s="212"/>
      <c r="AC9" s="212"/>
      <c r="AD9" s="212"/>
      <c r="AE9" s="212" t="s">
        <v>91</v>
      </c>
      <c r="AF9" s="212"/>
      <c r="AG9" s="212"/>
      <c r="AH9" s="212"/>
      <c r="AI9" s="212"/>
      <c r="AJ9" s="212"/>
      <c r="AK9" s="212"/>
      <c r="AL9" s="212"/>
      <c r="AM9" s="212"/>
      <c r="AN9" s="212"/>
      <c r="AO9" s="212"/>
      <c r="AP9" s="212"/>
      <c r="AQ9" s="212"/>
      <c r="AR9" s="212"/>
      <c r="AS9" s="212"/>
      <c r="AT9" s="212"/>
      <c r="AU9" s="212"/>
      <c r="AV9" s="212"/>
      <c r="AW9" s="212"/>
      <c r="AX9" s="212"/>
      <c r="AY9" s="212"/>
      <c r="AZ9" s="212"/>
      <c r="BA9" s="212"/>
      <c r="BB9" s="212"/>
      <c r="BC9" s="212"/>
      <c r="BD9" s="212"/>
      <c r="BE9" s="212"/>
      <c r="BF9" s="212"/>
      <c r="BG9" s="212"/>
      <c r="BH9" s="212"/>
    </row>
    <row r="10" spans="1:60" outlineLevel="1" x14ac:dyDescent="0.2">
      <c r="A10" s="213"/>
      <c r="B10" s="220"/>
      <c r="C10" s="266" t="s">
        <v>92</v>
      </c>
      <c r="D10" s="224"/>
      <c r="E10" s="229"/>
      <c r="F10" s="234"/>
      <c r="G10" s="235"/>
      <c r="H10" s="233"/>
      <c r="I10" s="233"/>
      <c r="J10" s="233"/>
      <c r="K10" s="233"/>
      <c r="L10" s="233"/>
      <c r="M10" s="233"/>
      <c r="N10" s="222"/>
      <c r="O10" s="222"/>
      <c r="P10" s="222"/>
      <c r="Q10" s="222"/>
      <c r="R10" s="222"/>
      <c r="S10" s="222"/>
      <c r="T10" s="223"/>
      <c r="U10" s="222"/>
      <c r="V10" s="212"/>
      <c r="W10" s="212"/>
      <c r="X10" s="212"/>
      <c r="Y10" s="212"/>
      <c r="Z10" s="212"/>
      <c r="AA10" s="212"/>
      <c r="AB10" s="212"/>
      <c r="AC10" s="212"/>
      <c r="AD10" s="212"/>
      <c r="AE10" s="212" t="s">
        <v>93</v>
      </c>
      <c r="AF10" s="212"/>
      <c r="AG10" s="212"/>
      <c r="AH10" s="212"/>
      <c r="AI10" s="212"/>
      <c r="AJ10" s="212"/>
      <c r="AK10" s="212"/>
      <c r="AL10" s="212"/>
      <c r="AM10" s="212"/>
      <c r="AN10" s="212"/>
      <c r="AO10" s="212"/>
      <c r="AP10" s="212"/>
      <c r="AQ10" s="212"/>
      <c r="AR10" s="212"/>
      <c r="AS10" s="212"/>
      <c r="AT10" s="212"/>
      <c r="AU10" s="212"/>
      <c r="AV10" s="212"/>
      <c r="AW10" s="212"/>
      <c r="AX10" s="212"/>
      <c r="AY10" s="212"/>
      <c r="AZ10" s="212"/>
      <c r="BA10" s="215" t="str">
        <f>C10</f>
        <v>hloubka výkopu 420mm</v>
      </c>
      <c r="BB10" s="212"/>
      <c r="BC10" s="212"/>
      <c r="BD10" s="212"/>
      <c r="BE10" s="212"/>
      <c r="BF10" s="212"/>
      <c r="BG10" s="212"/>
      <c r="BH10" s="212"/>
    </row>
    <row r="11" spans="1:60" outlineLevel="1" x14ac:dyDescent="0.2">
      <c r="A11" s="213"/>
      <c r="B11" s="220"/>
      <c r="C11" s="266" t="s">
        <v>94</v>
      </c>
      <c r="D11" s="224"/>
      <c r="E11" s="229"/>
      <c r="F11" s="234"/>
      <c r="G11" s="235"/>
      <c r="H11" s="233"/>
      <c r="I11" s="233"/>
      <c r="J11" s="233"/>
      <c r="K11" s="233"/>
      <c r="L11" s="233"/>
      <c r="M11" s="233"/>
      <c r="N11" s="222"/>
      <c r="O11" s="222"/>
      <c r="P11" s="222"/>
      <c r="Q11" s="222"/>
      <c r="R11" s="222"/>
      <c r="S11" s="222"/>
      <c r="T11" s="223"/>
      <c r="U11" s="222"/>
      <c r="V11" s="212"/>
      <c r="W11" s="212"/>
      <c r="X11" s="212"/>
      <c r="Y11" s="212"/>
      <c r="Z11" s="212"/>
      <c r="AA11" s="212"/>
      <c r="AB11" s="212"/>
      <c r="AC11" s="212"/>
      <c r="AD11" s="212"/>
      <c r="AE11" s="212" t="s">
        <v>93</v>
      </c>
      <c r="AF11" s="212"/>
      <c r="AG11" s="212"/>
      <c r="AH11" s="212"/>
      <c r="AI11" s="212"/>
      <c r="AJ11" s="212"/>
      <c r="AK11" s="212"/>
      <c r="AL11" s="212"/>
      <c r="AM11" s="212"/>
      <c r="AN11" s="212"/>
      <c r="AO11" s="212"/>
      <c r="AP11" s="212"/>
      <c r="AQ11" s="212"/>
      <c r="AR11" s="212"/>
      <c r="AS11" s="212"/>
      <c r="AT11" s="212"/>
      <c r="AU11" s="212"/>
      <c r="AV11" s="212"/>
      <c r="AW11" s="212"/>
      <c r="AX11" s="212"/>
      <c r="AY11" s="212"/>
      <c r="AZ11" s="212"/>
      <c r="BA11" s="215" t="str">
        <f>C11</f>
        <v>odvoz přebytečného výkopu na skládku zhotovitele</v>
      </c>
      <c r="BB11" s="212"/>
      <c r="BC11" s="212"/>
      <c r="BD11" s="212"/>
      <c r="BE11" s="212"/>
      <c r="BF11" s="212"/>
      <c r="BG11" s="212"/>
      <c r="BH11" s="212"/>
    </row>
    <row r="12" spans="1:60" outlineLevel="1" x14ac:dyDescent="0.2">
      <c r="A12" s="213"/>
      <c r="B12" s="220"/>
      <c r="C12" s="267" t="s">
        <v>95</v>
      </c>
      <c r="D12" s="225"/>
      <c r="E12" s="230">
        <v>60</v>
      </c>
      <c r="F12" s="233"/>
      <c r="G12" s="233"/>
      <c r="H12" s="233"/>
      <c r="I12" s="233"/>
      <c r="J12" s="233"/>
      <c r="K12" s="233"/>
      <c r="L12" s="233"/>
      <c r="M12" s="233"/>
      <c r="N12" s="222"/>
      <c r="O12" s="222"/>
      <c r="P12" s="222"/>
      <c r="Q12" s="222"/>
      <c r="R12" s="222"/>
      <c r="S12" s="222"/>
      <c r="T12" s="223"/>
      <c r="U12" s="222"/>
      <c r="V12" s="212"/>
      <c r="W12" s="212"/>
      <c r="X12" s="212"/>
      <c r="Y12" s="212"/>
      <c r="Z12" s="212"/>
      <c r="AA12" s="212"/>
      <c r="AB12" s="212"/>
      <c r="AC12" s="212"/>
      <c r="AD12" s="212"/>
      <c r="AE12" s="212" t="s">
        <v>96</v>
      </c>
      <c r="AF12" s="212">
        <v>0</v>
      </c>
      <c r="AG12" s="212"/>
      <c r="AH12" s="212"/>
      <c r="AI12" s="212"/>
      <c r="AJ12" s="212"/>
      <c r="AK12" s="212"/>
      <c r="AL12" s="212"/>
      <c r="AM12" s="212"/>
      <c r="AN12" s="212"/>
      <c r="AO12" s="212"/>
      <c r="AP12" s="212"/>
      <c r="AQ12" s="212"/>
      <c r="AR12" s="212"/>
      <c r="AS12" s="212"/>
      <c r="AT12" s="212"/>
      <c r="AU12" s="212"/>
      <c r="AV12" s="212"/>
      <c r="AW12" s="212"/>
      <c r="AX12" s="212"/>
      <c r="AY12" s="212"/>
      <c r="AZ12" s="212"/>
      <c r="BA12" s="212"/>
      <c r="BB12" s="212"/>
      <c r="BC12" s="212"/>
      <c r="BD12" s="212"/>
      <c r="BE12" s="212"/>
      <c r="BF12" s="212"/>
      <c r="BG12" s="212"/>
      <c r="BH12" s="212"/>
    </row>
    <row r="13" spans="1:60" outlineLevel="1" x14ac:dyDescent="0.2">
      <c r="A13" s="213">
        <v>2</v>
      </c>
      <c r="B13" s="220" t="s">
        <v>97</v>
      </c>
      <c r="C13" s="265" t="s">
        <v>98</v>
      </c>
      <c r="D13" s="222" t="s">
        <v>99</v>
      </c>
      <c r="E13" s="228">
        <v>25.2</v>
      </c>
      <c r="F13" s="232"/>
      <c r="G13" s="233">
        <f>ROUND(E13*F13,2)</f>
        <v>0</v>
      </c>
      <c r="H13" s="232"/>
      <c r="I13" s="233">
        <f>ROUND(E13*H13,2)</f>
        <v>0</v>
      </c>
      <c r="J13" s="232"/>
      <c r="K13" s="233">
        <f>ROUND(E13*J13,2)</f>
        <v>0</v>
      </c>
      <c r="L13" s="233">
        <v>21</v>
      </c>
      <c r="M13" s="233">
        <f>G13*(1+L13/100)</f>
        <v>0</v>
      </c>
      <c r="N13" s="222">
        <v>0</v>
      </c>
      <c r="O13" s="222">
        <f>ROUND(E13*N13,5)</f>
        <v>0</v>
      </c>
      <c r="P13" s="222">
        <v>0</v>
      </c>
      <c r="Q13" s="222">
        <f>ROUND(E13*P13,5)</f>
        <v>0</v>
      </c>
      <c r="R13" s="222"/>
      <c r="S13" s="222"/>
      <c r="T13" s="223">
        <v>0</v>
      </c>
      <c r="U13" s="222">
        <f>ROUND(E13*T13,2)</f>
        <v>0</v>
      </c>
      <c r="V13" s="212"/>
      <c r="W13" s="212"/>
      <c r="X13" s="212"/>
      <c r="Y13" s="212"/>
      <c r="Z13" s="212"/>
      <c r="AA13" s="212"/>
      <c r="AB13" s="212"/>
      <c r="AC13" s="212"/>
      <c r="AD13" s="212"/>
      <c r="AE13" s="212" t="s">
        <v>100</v>
      </c>
      <c r="AF13" s="212"/>
      <c r="AG13" s="212"/>
      <c r="AH13" s="212"/>
      <c r="AI13" s="212"/>
      <c r="AJ13" s="212"/>
      <c r="AK13" s="212"/>
      <c r="AL13" s="212"/>
      <c r="AM13" s="212"/>
      <c r="AN13" s="212"/>
      <c r="AO13" s="212"/>
      <c r="AP13" s="212"/>
      <c r="AQ13" s="212"/>
      <c r="AR13" s="212"/>
      <c r="AS13" s="212"/>
      <c r="AT13" s="212"/>
      <c r="AU13" s="212"/>
      <c r="AV13" s="212"/>
      <c r="AW13" s="212"/>
      <c r="AX13" s="212"/>
      <c r="AY13" s="212"/>
      <c r="AZ13" s="212"/>
      <c r="BA13" s="212"/>
      <c r="BB13" s="212"/>
      <c r="BC13" s="212"/>
      <c r="BD13" s="212"/>
      <c r="BE13" s="212"/>
      <c r="BF13" s="212"/>
      <c r="BG13" s="212"/>
      <c r="BH13" s="212"/>
    </row>
    <row r="14" spans="1:60" outlineLevel="1" x14ac:dyDescent="0.2">
      <c r="A14" s="213"/>
      <c r="B14" s="220"/>
      <c r="C14" s="267" t="s">
        <v>101</v>
      </c>
      <c r="D14" s="225"/>
      <c r="E14" s="230">
        <v>25.2</v>
      </c>
      <c r="F14" s="233"/>
      <c r="G14" s="233"/>
      <c r="H14" s="233"/>
      <c r="I14" s="233"/>
      <c r="J14" s="233"/>
      <c r="K14" s="233"/>
      <c r="L14" s="233"/>
      <c r="M14" s="233"/>
      <c r="N14" s="222"/>
      <c r="O14" s="222"/>
      <c r="P14" s="222"/>
      <c r="Q14" s="222"/>
      <c r="R14" s="222"/>
      <c r="S14" s="222"/>
      <c r="T14" s="223"/>
      <c r="U14" s="222"/>
      <c r="V14" s="212"/>
      <c r="W14" s="212"/>
      <c r="X14" s="212"/>
      <c r="Y14" s="212"/>
      <c r="Z14" s="212"/>
      <c r="AA14" s="212"/>
      <c r="AB14" s="212"/>
      <c r="AC14" s="212"/>
      <c r="AD14" s="212"/>
      <c r="AE14" s="212" t="s">
        <v>96</v>
      </c>
      <c r="AF14" s="212">
        <v>0</v>
      </c>
      <c r="AG14" s="212"/>
      <c r="AH14" s="212"/>
      <c r="AI14" s="212"/>
      <c r="AJ14" s="212"/>
      <c r="AK14" s="212"/>
      <c r="AL14" s="212"/>
      <c r="AM14" s="212"/>
      <c r="AN14" s="212"/>
      <c r="AO14" s="212"/>
      <c r="AP14" s="212"/>
      <c r="AQ14" s="212"/>
      <c r="AR14" s="212"/>
      <c r="AS14" s="212"/>
      <c r="AT14" s="212"/>
      <c r="AU14" s="212"/>
      <c r="AV14" s="212"/>
      <c r="AW14" s="212"/>
      <c r="AX14" s="212"/>
      <c r="AY14" s="212"/>
      <c r="AZ14" s="212"/>
      <c r="BA14" s="212"/>
      <c r="BB14" s="212"/>
      <c r="BC14" s="212"/>
      <c r="BD14" s="212"/>
      <c r="BE14" s="212"/>
      <c r="BF14" s="212"/>
      <c r="BG14" s="212"/>
      <c r="BH14" s="212"/>
    </row>
    <row r="15" spans="1:60" x14ac:dyDescent="0.2">
      <c r="A15" s="214" t="s">
        <v>86</v>
      </c>
      <c r="B15" s="221" t="s">
        <v>53</v>
      </c>
      <c r="C15" s="268" t="s">
        <v>54</v>
      </c>
      <c r="D15" s="226"/>
      <c r="E15" s="231"/>
      <c r="F15" s="236"/>
      <c r="G15" s="236">
        <f>SUMIF(AE16:AE25,"&lt;&gt;NOR",G16:G25)</f>
        <v>0</v>
      </c>
      <c r="H15" s="236"/>
      <c r="I15" s="236">
        <f>SUM(I16:I25)</f>
        <v>0</v>
      </c>
      <c r="J15" s="236"/>
      <c r="K15" s="236">
        <f>SUM(K16:K25)</f>
        <v>0</v>
      </c>
      <c r="L15" s="236"/>
      <c r="M15" s="236">
        <f>SUM(M16:M25)</f>
        <v>0</v>
      </c>
      <c r="N15" s="226"/>
      <c r="O15" s="226">
        <f>SUM(O16:O25)</f>
        <v>63.323999999999998</v>
      </c>
      <c r="P15" s="226"/>
      <c r="Q15" s="226">
        <f>SUM(Q16:Q25)</f>
        <v>0</v>
      </c>
      <c r="R15" s="226"/>
      <c r="S15" s="226"/>
      <c r="T15" s="227"/>
      <c r="U15" s="226">
        <f>SUM(U16:U25)</f>
        <v>34.049999999999997</v>
      </c>
      <c r="AE15" t="s">
        <v>87</v>
      </c>
    </row>
    <row r="16" spans="1:60" outlineLevel="1" x14ac:dyDescent="0.2">
      <c r="A16" s="213">
        <v>3</v>
      </c>
      <c r="B16" s="220" t="s">
        <v>102</v>
      </c>
      <c r="C16" s="265" t="s">
        <v>103</v>
      </c>
      <c r="D16" s="222" t="s">
        <v>90</v>
      </c>
      <c r="E16" s="228">
        <v>66</v>
      </c>
      <c r="F16" s="232"/>
      <c r="G16" s="233">
        <f>ROUND(E16*F16,2)</f>
        <v>0</v>
      </c>
      <c r="H16" s="232"/>
      <c r="I16" s="233">
        <f>ROUND(E16*H16,2)</f>
        <v>0</v>
      </c>
      <c r="J16" s="232"/>
      <c r="K16" s="233">
        <f>ROUND(E16*J16,2)</f>
        <v>0</v>
      </c>
      <c r="L16" s="233">
        <v>21</v>
      </c>
      <c r="M16" s="233">
        <f>G16*(1+L16/100)</f>
        <v>0</v>
      </c>
      <c r="N16" s="222">
        <v>0.4536</v>
      </c>
      <c r="O16" s="222">
        <f>ROUND(E16*N16,5)</f>
        <v>29.9376</v>
      </c>
      <c r="P16" s="222">
        <v>0</v>
      </c>
      <c r="Q16" s="222">
        <f>ROUND(E16*P16,5)</f>
        <v>0</v>
      </c>
      <c r="R16" s="222"/>
      <c r="S16" s="222"/>
      <c r="T16" s="223">
        <v>2.5999999999999999E-2</v>
      </c>
      <c r="U16" s="222">
        <f>ROUND(E16*T16,2)</f>
        <v>1.72</v>
      </c>
      <c r="V16" s="212"/>
      <c r="W16" s="212"/>
      <c r="X16" s="212"/>
      <c r="Y16" s="212"/>
      <c r="Z16" s="212"/>
      <c r="AA16" s="212"/>
      <c r="AB16" s="212"/>
      <c r="AC16" s="212"/>
      <c r="AD16" s="212"/>
      <c r="AE16" s="212" t="s">
        <v>100</v>
      </c>
      <c r="AF16" s="212"/>
      <c r="AG16" s="212"/>
      <c r="AH16" s="212"/>
      <c r="AI16" s="212"/>
      <c r="AJ16" s="212"/>
      <c r="AK16" s="212"/>
      <c r="AL16" s="212"/>
      <c r="AM16" s="212"/>
      <c r="AN16" s="212"/>
      <c r="AO16" s="212"/>
      <c r="AP16" s="212"/>
      <c r="AQ16" s="212"/>
      <c r="AR16" s="212"/>
      <c r="AS16" s="212"/>
      <c r="AT16" s="212"/>
      <c r="AU16" s="212"/>
      <c r="AV16" s="212"/>
      <c r="AW16" s="212"/>
      <c r="AX16" s="212"/>
      <c r="AY16" s="212"/>
      <c r="AZ16" s="212"/>
      <c r="BA16" s="212"/>
      <c r="BB16" s="212"/>
      <c r="BC16" s="212"/>
      <c r="BD16" s="212"/>
      <c r="BE16" s="212"/>
      <c r="BF16" s="212"/>
      <c r="BG16" s="212"/>
      <c r="BH16" s="212"/>
    </row>
    <row r="17" spans="1:60" outlineLevel="1" x14ac:dyDescent="0.2">
      <c r="A17" s="213"/>
      <c r="B17" s="220"/>
      <c r="C17" s="267" t="s">
        <v>104</v>
      </c>
      <c r="D17" s="225"/>
      <c r="E17" s="230">
        <v>66</v>
      </c>
      <c r="F17" s="233"/>
      <c r="G17" s="233"/>
      <c r="H17" s="233"/>
      <c r="I17" s="233"/>
      <c r="J17" s="233"/>
      <c r="K17" s="233"/>
      <c r="L17" s="233"/>
      <c r="M17" s="233"/>
      <c r="N17" s="222"/>
      <c r="O17" s="222"/>
      <c r="P17" s="222"/>
      <c r="Q17" s="222"/>
      <c r="R17" s="222"/>
      <c r="S17" s="222"/>
      <c r="T17" s="223"/>
      <c r="U17" s="222"/>
      <c r="V17" s="212"/>
      <c r="W17" s="212"/>
      <c r="X17" s="212"/>
      <c r="Y17" s="212"/>
      <c r="Z17" s="212"/>
      <c r="AA17" s="212"/>
      <c r="AB17" s="212"/>
      <c r="AC17" s="212"/>
      <c r="AD17" s="212"/>
      <c r="AE17" s="212" t="s">
        <v>96</v>
      </c>
      <c r="AF17" s="212">
        <v>0</v>
      </c>
      <c r="AG17" s="212"/>
      <c r="AH17" s="212"/>
      <c r="AI17" s="212"/>
      <c r="AJ17" s="212"/>
      <c r="AK17" s="212"/>
      <c r="AL17" s="212"/>
      <c r="AM17" s="212"/>
      <c r="AN17" s="212"/>
      <c r="AO17" s="212"/>
      <c r="AP17" s="212"/>
      <c r="AQ17" s="212"/>
      <c r="AR17" s="212"/>
      <c r="AS17" s="212"/>
      <c r="AT17" s="212"/>
      <c r="AU17" s="212"/>
      <c r="AV17" s="212"/>
      <c r="AW17" s="212"/>
      <c r="AX17" s="212"/>
      <c r="AY17" s="212"/>
      <c r="AZ17" s="212"/>
      <c r="BA17" s="212"/>
      <c r="BB17" s="212"/>
      <c r="BC17" s="212"/>
      <c r="BD17" s="212"/>
      <c r="BE17" s="212"/>
      <c r="BF17" s="212"/>
      <c r="BG17" s="212"/>
      <c r="BH17" s="212"/>
    </row>
    <row r="18" spans="1:60" ht="22.5" outlineLevel="1" x14ac:dyDescent="0.2">
      <c r="A18" s="213">
        <v>4</v>
      </c>
      <c r="B18" s="220" t="s">
        <v>105</v>
      </c>
      <c r="C18" s="265" t="s">
        <v>106</v>
      </c>
      <c r="D18" s="222" t="s">
        <v>90</v>
      </c>
      <c r="E18" s="228">
        <v>60</v>
      </c>
      <c r="F18" s="232"/>
      <c r="G18" s="233">
        <f>ROUND(E18*F18,2)</f>
        <v>0</v>
      </c>
      <c r="H18" s="232"/>
      <c r="I18" s="233">
        <f>ROUND(E18*H18,2)</f>
        <v>0</v>
      </c>
      <c r="J18" s="232"/>
      <c r="K18" s="233">
        <f>ROUND(E18*J18,2)</f>
        <v>0</v>
      </c>
      <c r="L18" s="233">
        <v>21</v>
      </c>
      <c r="M18" s="233">
        <f>G18*(1+L18/100)</f>
        <v>0</v>
      </c>
      <c r="N18" s="222">
        <v>0.30651</v>
      </c>
      <c r="O18" s="222">
        <f>ROUND(E18*N18,5)</f>
        <v>18.390599999999999</v>
      </c>
      <c r="P18" s="222">
        <v>0</v>
      </c>
      <c r="Q18" s="222">
        <f>ROUND(E18*P18,5)</f>
        <v>0</v>
      </c>
      <c r="R18" s="222"/>
      <c r="S18" s="222"/>
      <c r="T18" s="223">
        <v>2.5000000000000001E-2</v>
      </c>
      <c r="U18" s="222">
        <f>ROUND(E18*T18,2)</f>
        <v>1.5</v>
      </c>
      <c r="V18" s="212"/>
      <c r="W18" s="212"/>
      <c r="X18" s="212"/>
      <c r="Y18" s="212"/>
      <c r="Z18" s="212"/>
      <c r="AA18" s="212"/>
      <c r="AB18" s="212"/>
      <c r="AC18" s="212"/>
      <c r="AD18" s="212"/>
      <c r="AE18" s="212" t="s">
        <v>100</v>
      </c>
      <c r="AF18" s="212"/>
      <c r="AG18" s="212"/>
      <c r="AH18" s="212"/>
      <c r="AI18" s="212"/>
      <c r="AJ18" s="212"/>
      <c r="AK18" s="212"/>
      <c r="AL18" s="212"/>
      <c r="AM18" s="212"/>
      <c r="AN18" s="212"/>
      <c r="AO18" s="212"/>
      <c r="AP18" s="212"/>
      <c r="AQ18" s="212"/>
      <c r="AR18" s="212"/>
      <c r="AS18" s="212"/>
      <c r="AT18" s="212"/>
      <c r="AU18" s="212"/>
      <c r="AV18" s="212"/>
      <c r="AW18" s="212"/>
      <c r="AX18" s="212"/>
      <c r="AY18" s="212"/>
      <c r="AZ18" s="212"/>
      <c r="BA18" s="212"/>
      <c r="BB18" s="212"/>
      <c r="BC18" s="212"/>
      <c r="BD18" s="212"/>
      <c r="BE18" s="212"/>
      <c r="BF18" s="212"/>
      <c r="BG18" s="212"/>
      <c r="BH18" s="212"/>
    </row>
    <row r="19" spans="1:60" outlineLevel="1" x14ac:dyDescent="0.2">
      <c r="A19" s="213"/>
      <c r="B19" s="220"/>
      <c r="C19" s="267" t="s">
        <v>95</v>
      </c>
      <c r="D19" s="225"/>
      <c r="E19" s="230">
        <v>60</v>
      </c>
      <c r="F19" s="233"/>
      <c r="G19" s="233"/>
      <c r="H19" s="233"/>
      <c r="I19" s="233"/>
      <c r="J19" s="233"/>
      <c r="K19" s="233"/>
      <c r="L19" s="233"/>
      <c r="M19" s="233"/>
      <c r="N19" s="222"/>
      <c r="O19" s="222"/>
      <c r="P19" s="222"/>
      <c r="Q19" s="222"/>
      <c r="R19" s="222"/>
      <c r="S19" s="222"/>
      <c r="T19" s="223"/>
      <c r="U19" s="222"/>
      <c r="V19" s="212"/>
      <c r="W19" s="212"/>
      <c r="X19" s="212"/>
      <c r="Y19" s="212"/>
      <c r="Z19" s="212"/>
      <c r="AA19" s="212"/>
      <c r="AB19" s="212"/>
      <c r="AC19" s="212"/>
      <c r="AD19" s="212"/>
      <c r="AE19" s="212" t="s">
        <v>96</v>
      </c>
      <c r="AF19" s="212">
        <v>0</v>
      </c>
      <c r="AG19" s="212"/>
      <c r="AH19" s="212"/>
      <c r="AI19" s="212"/>
      <c r="AJ19" s="212"/>
      <c r="AK19" s="212"/>
      <c r="AL19" s="212"/>
      <c r="AM19" s="212"/>
      <c r="AN19" s="212"/>
      <c r="AO19" s="212"/>
      <c r="AP19" s="212"/>
      <c r="AQ19" s="212"/>
      <c r="AR19" s="212"/>
      <c r="AS19" s="212"/>
      <c r="AT19" s="212"/>
      <c r="AU19" s="212"/>
      <c r="AV19" s="212"/>
      <c r="AW19" s="212"/>
      <c r="AX19" s="212"/>
      <c r="AY19" s="212"/>
      <c r="AZ19" s="212"/>
      <c r="BA19" s="212"/>
      <c r="BB19" s="212"/>
      <c r="BC19" s="212"/>
      <c r="BD19" s="212"/>
      <c r="BE19" s="212"/>
      <c r="BF19" s="212"/>
      <c r="BG19" s="212"/>
      <c r="BH19" s="212"/>
    </row>
    <row r="20" spans="1:60" outlineLevel="1" x14ac:dyDescent="0.2">
      <c r="A20" s="213">
        <v>5</v>
      </c>
      <c r="B20" s="220" t="s">
        <v>107</v>
      </c>
      <c r="C20" s="265" t="s">
        <v>108</v>
      </c>
      <c r="D20" s="222" t="s">
        <v>90</v>
      </c>
      <c r="E20" s="228">
        <v>60</v>
      </c>
      <c r="F20" s="232"/>
      <c r="G20" s="233">
        <f>ROUND(E20*F20,2)</f>
        <v>0</v>
      </c>
      <c r="H20" s="232"/>
      <c r="I20" s="233">
        <f>ROUND(E20*H20,2)</f>
        <v>0</v>
      </c>
      <c r="J20" s="232"/>
      <c r="K20" s="233">
        <f>ROUND(E20*J20,2)</f>
        <v>0</v>
      </c>
      <c r="L20" s="233">
        <v>21</v>
      </c>
      <c r="M20" s="233">
        <f>G20*(1+L20/100)</f>
        <v>0</v>
      </c>
      <c r="N20" s="222">
        <v>7.3899999999999993E-2</v>
      </c>
      <c r="O20" s="222">
        <f>ROUND(E20*N20,5)</f>
        <v>4.4340000000000002</v>
      </c>
      <c r="P20" s="222">
        <v>0</v>
      </c>
      <c r="Q20" s="222">
        <f>ROUND(E20*P20,5)</f>
        <v>0</v>
      </c>
      <c r="R20" s="222"/>
      <c r="S20" s="222"/>
      <c r="T20" s="223">
        <v>0.47799999999999998</v>
      </c>
      <c r="U20" s="222">
        <f>ROUND(E20*T20,2)</f>
        <v>28.68</v>
      </c>
      <c r="V20" s="212"/>
      <c r="W20" s="212"/>
      <c r="X20" s="212"/>
      <c r="Y20" s="212"/>
      <c r="Z20" s="212"/>
      <c r="AA20" s="212"/>
      <c r="AB20" s="212"/>
      <c r="AC20" s="212"/>
      <c r="AD20" s="212"/>
      <c r="AE20" s="212" t="s">
        <v>100</v>
      </c>
      <c r="AF20" s="212"/>
      <c r="AG20" s="212"/>
      <c r="AH20" s="212"/>
      <c r="AI20" s="212"/>
      <c r="AJ20" s="212"/>
      <c r="AK20" s="212"/>
      <c r="AL20" s="212"/>
      <c r="AM20" s="212"/>
      <c r="AN20" s="212"/>
      <c r="AO20" s="212"/>
      <c r="AP20" s="212"/>
      <c r="AQ20" s="212"/>
      <c r="AR20" s="212"/>
      <c r="AS20" s="212"/>
      <c r="AT20" s="212"/>
      <c r="AU20" s="212"/>
      <c r="AV20" s="212"/>
      <c r="AW20" s="212"/>
      <c r="AX20" s="212"/>
      <c r="AY20" s="212"/>
      <c r="AZ20" s="212"/>
      <c r="BA20" s="212"/>
      <c r="BB20" s="212"/>
      <c r="BC20" s="212"/>
      <c r="BD20" s="212"/>
      <c r="BE20" s="212"/>
      <c r="BF20" s="212"/>
      <c r="BG20" s="212"/>
      <c r="BH20" s="212"/>
    </row>
    <row r="21" spans="1:60" outlineLevel="1" x14ac:dyDescent="0.2">
      <c r="A21" s="213"/>
      <c r="B21" s="220"/>
      <c r="C21" s="267" t="s">
        <v>95</v>
      </c>
      <c r="D21" s="225"/>
      <c r="E21" s="230">
        <v>60</v>
      </c>
      <c r="F21" s="233"/>
      <c r="G21" s="233"/>
      <c r="H21" s="233"/>
      <c r="I21" s="233"/>
      <c r="J21" s="233"/>
      <c r="K21" s="233"/>
      <c r="L21" s="233"/>
      <c r="M21" s="233"/>
      <c r="N21" s="222"/>
      <c r="O21" s="222"/>
      <c r="P21" s="222"/>
      <c r="Q21" s="222"/>
      <c r="R21" s="222"/>
      <c r="S21" s="222"/>
      <c r="T21" s="223"/>
      <c r="U21" s="222"/>
      <c r="V21" s="212"/>
      <c r="W21" s="212"/>
      <c r="X21" s="212"/>
      <c r="Y21" s="212"/>
      <c r="Z21" s="212"/>
      <c r="AA21" s="212"/>
      <c r="AB21" s="212"/>
      <c r="AC21" s="212"/>
      <c r="AD21" s="212"/>
      <c r="AE21" s="212" t="s">
        <v>96</v>
      </c>
      <c r="AF21" s="212">
        <v>0</v>
      </c>
      <c r="AG21" s="212"/>
      <c r="AH21" s="212"/>
      <c r="AI21" s="212"/>
      <c r="AJ21" s="212"/>
      <c r="AK21" s="212"/>
      <c r="AL21" s="212"/>
      <c r="AM21" s="212"/>
      <c r="AN21" s="212"/>
      <c r="AO21" s="212"/>
      <c r="AP21" s="212"/>
      <c r="AQ21" s="212"/>
      <c r="AR21" s="212"/>
      <c r="AS21" s="212"/>
      <c r="AT21" s="212"/>
      <c r="AU21" s="212"/>
      <c r="AV21" s="212"/>
      <c r="AW21" s="212"/>
      <c r="AX21" s="212"/>
      <c r="AY21" s="212"/>
      <c r="AZ21" s="212"/>
      <c r="BA21" s="212"/>
      <c r="BB21" s="212"/>
      <c r="BC21" s="212"/>
      <c r="BD21" s="212"/>
      <c r="BE21" s="212"/>
      <c r="BF21" s="212"/>
      <c r="BG21" s="212"/>
      <c r="BH21" s="212"/>
    </row>
    <row r="22" spans="1:60" outlineLevel="1" x14ac:dyDescent="0.2">
      <c r="A22" s="213">
        <v>6</v>
      </c>
      <c r="B22" s="220" t="s">
        <v>109</v>
      </c>
      <c r="C22" s="265" t="s">
        <v>110</v>
      </c>
      <c r="D22" s="222" t="s">
        <v>90</v>
      </c>
      <c r="E22" s="228">
        <v>60</v>
      </c>
      <c r="F22" s="232"/>
      <c r="G22" s="233">
        <f>ROUND(E22*F22,2)</f>
        <v>0</v>
      </c>
      <c r="H22" s="232"/>
      <c r="I22" s="233">
        <f>ROUND(E22*H22,2)</f>
        <v>0</v>
      </c>
      <c r="J22" s="232"/>
      <c r="K22" s="233">
        <f>ROUND(E22*J22,2)</f>
        <v>0</v>
      </c>
      <c r="L22" s="233">
        <v>21</v>
      </c>
      <c r="M22" s="233">
        <f>G22*(1+L22/100)</f>
        <v>0</v>
      </c>
      <c r="N22" s="222">
        <v>0.17599999999999999</v>
      </c>
      <c r="O22" s="222">
        <f>ROUND(E22*N22,5)</f>
        <v>10.56</v>
      </c>
      <c r="P22" s="222">
        <v>0</v>
      </c>
      <c r="Q22" s="222">
        <f>ROUND(E22*P22,5)</f>
        <v>0</v>
      </c>
      <c r="R22" s="222"/>
      <c r="S22" s="222"/>
      <c r="T22" s="223">
        <v>0</v>
      </c>
      <c r="U22" s="222">
        <f>ROUND(E22*T22,2)</f>
        <v>0</v>
      </c>
      <c r="V22" s="212"/>
      <c r="W22" s="212"/>
      <c r="X22" s="212"/>
      <c r="Y22" s="212"/>
      <c r="Z22" s="212"/>
      <c r="AA22" s="212"/>
      <c r="AB22" s="212"/>
      <c r="AC22" s="212"/>
      <c r="AD22" s="212"/>
      <c r="AE22" s="212" t="s">
        <v>111</v>
      </c>
      <c r="AF22" s="212"/>
      <c r="AG22" s="212"/>
      <c r="AH22" s="212"/>
      <c r="AI22" s="212"/>
      <c r="AJ22" s="212"/>
      <c r="AK22" s="212"/>
      <c r="AL22" s="212"/>
      <c r="AM22" s="212"/>
      <c r="AN22" s="212"/>
      <c r="AO22" s="212"/>
      <c r="AP22" s="212"/>
      <c r="AQ22" s="212"/>
      <c r="AR22" s="212"/>
      <c r="AS22" s="212"/>
      <c r="AT22" s="212"/>
      <c r="AU22" s="212"/>
      <c r="AV22" s="212"/>
      <c r="AW22" s="212"/>
      <c r="AX22" s="212"/>
      <c r="AY22" s="212"/>
      <c r="AZ22" s="212"/>
      <c r="BA22" s="212"/>
      <c r="BB22" s="212"/>
      <c r="BC22" s="212"/>
      <c r="BD22" s="212"/>
      <c r="BE22" s="212"/>
      <c r="BF22" s="212"/>
      <c r="BG22" s="212"/>
      <c r="BH22" s="212"/>
    </row>
    <row r="23" spans="1:60" outlineLevel="1" x14ac:dyDescent="0.2">
      <c r="A23" s="213"/>
      <c r="B23" s="220"/>
      <c r="C23" s="267" t="s">
        <v>95</v>
      </c>
      <c r="D23" s="225"/>
      <c r="E23" s="230">
        <v>60</v>
      </c>
      <c r="F23" s="233"/>
      <c r="G23" s="233"/>
      <c r="H23" s="233"/>
      <c r="I23" s="233"/>
      <c r="J23" s="233"/>
      <c r="K23" s="233"/>
      <c r="L23" s="233"/>
      <c r="M23" s="233"/>
      <c r="N23" s="222"/>
      <c r="O23" s="222"/>
      <c r="P23" s="222"/>
      <c r="Q23" s="222"/>
      <c r="R23" s="222"/>
      <c r="S23" s="222"/>
      <c r="T23" s="223"/>
      <c r="U23" s="222"/>
      <c r="V23" s="212"/>
      <c r="W23" s="212"/>
      <c r="X23" s="212"/>
      <c r="Y23" s="212"/>
      <c r="Z23" s="212"/>
      <c r="AA23" s="212"/>
      <c r="AB23" s="212"/>
      <c r="AC23" s="212"/>
      <c r="AD23" s="212"/>
      <c r="AE23" s="212" t="s">
        <v>96</v>
      </c>
      <c r="AF23" s="212">
        <v>0</v>
      </c>
      <c r="AG23" s="212"/>
      <c r="AH23" s="212"/>
      <c r="AI23" s="212"/>
      <c r="AJ23" s="212"/>
      <c r="AK23" s="212"/>
      <c r="AL23" s="212"/>
      <c r="AM23" s="212"/>
      <c r="AN23" s="212"/>
      <c r="AO23" s="212"/>
      <c r="AP23" s="212"/>
      <c r="AQ23" s="212"/>
      <c r="AR23" s="212"/>
      <c r="AS23" s="212"/>
      <c r="AT23" s="212"/>
      <c r="AU23" s="212"/>
      <c r="AV23" s="212"/>
      <c r="AW23" s="212"/>
      <c r="AX23" s="212"/>
      <c r="AY23" s="212"/>
      <c r="AZ23" s="212"/>
      <c r="BA23" s="212"/>
      <c r="BB23" s="212"/>
      <c r="BC23" s="212"/>
      <c r="BD23" s="212"/>
      <c r="BE23" s="212"/>
      <c r="BF23" s="212"/>
      <c r="BG23" s="212"/>
      <c r="BH23" s="212"/>
    </row>
    <row r="24" spans="1:60" outlineLevel="1" x14ac:dyDescent="0.2">
      <c r="A24" s="213">
        <v>7</v>
      </c>
      <c r="B24" s="220" t="s">
        <v>112</v>
      </c>
      <c r="C24" s="265" t="s">
        <v>113</v>
      </c>
      <c r="D24" s="222" t="s">
        <v>114</v>
      </c>
      <c r="E24" s="228">
        <v>5</v>
      </c>
      <c r="F24" s="232"/>
      <c r="G24" s="233">
        <f>ROUND(E24*F24,2)</f>
        <v>0</v>
      </c>
      <c r="H24" s="232"/>
      <c r="I24" s="233">
        <f>ROUND(E24*H24,2)</f>
        <v>0</v>
      </c>
      <c r="J24" s="232"/>
      <c r="K24" s="233">
        <f>ROUND(E24*J24,2)</f>
        <v>0</v>
      </c>
      <c r="L24" s="233">
        <v>21</v>
      </c>
      <c r="M24" s="233">
        <f>G24*(1+L24/100)</f>
        <v>0</v>
      </c>
      <c r="N24" s="222">
        <v>3.6000000000000002E-4</v>
      </c>
      <c r="O24" s="222">
        <f>ROUND(E24*N24,5)</f>
        <v>1.8E-3</v>
      </c>
      <c r="P24" s="222">
        <v>0</v>
      </c>
      <c r="Q24" s="222">
        <f>ROUND(E24*P24,5)</f>
        <v>0</v>
      </c>
      <c r="R24" s="222"/>
      <c r="S24" s="222"/>
      <c r="T24" s="223">
        <v>0.43</v>
      </c>
      <c r="U24" s="222">
        <f>ROUND(E24*T24,2)</f>
        <v>2.15</v>
      </c>
      <c r="V24" s="212"/>
      <c r="W24" s="212"/>
      <c r="X24" s="212"/>
      <c r="Y24" s="212"/>
      <c r="Z24" s="212"/>
      <c r="AA24" s="212"/>
      <c r="AB24" s="212"/>
      <c r="AC24" s="212"/>
      <c r="AD24" s="212"/>
      <c r="AE24" s="212" t="s">
        <v>100</v>
      </c>
      <c r="AF24" s="212"/>
      <c r="AG24" s="212"/>
      <c r="AH24" s="212"/>
      <c r="AI24" s="212"/>
      <c r="AJ24" s="212"/>
      <c r="AK24" s="212"/>
      <c r="AL24" s="212"/>
      <c r="AM24" s="212"/>
      <c r="AN24" s="212"/>
      <c r="AO24" s="212"/>
      <c r="AP24" s="212"/>
      <c r="AQ24" s="212"/>
      <c r="AR24" s="212"/>
      <c r="AS24" s="212"/>
      <c r="AT24" s="212"/>
      <c r="AU24" s="212"/>
      <c r="AV24" s="212"/>
      <c r="AW24" s="212"/>
      <c r="AX24" s="212"/>
      <c r="AY24" s="212"/>
      <c r="AZ24" s="212"/>
      <c r="BA24" s="212"/>
      <c r="BB24" s="212"/>
      <c r="BC24" s="212"/>
      <c r="BD24" s="212"/>
      <c r="BE24" s="212"/>
      <c r="BF24" s="212"/>
      <c r="BG24" s="212"/>
      <c r="BH24" s="212"/>
    </row>
    <row r="25" spans="1:60" outlineLevel="1" x14ac:dyDescent="0.2">
      <c r="A25" s="213"/>
      <c r="B25" s="220"/>
      <c r="C25" s="267" t="s">
        <v>115</v>
      </c>
      <c r="D25" s="225"/>
      <c r="E25" s="230">
        <v>5</v>
      </c>
      <c r="F25" s="233"/>
      <c r="G25" s="233"/>
      <c r="H25" s="233"/>
      <c r="I25" s="233"/>
      <c r="J25" s="233"/>
      <c r="K25" s="233"/>
      <c r="L25" s="233"/>
      <c r="M25" s="233"/>
      <c r="N25" s="222"/>
      <c r="O25" s="222"/>
      <c r="P25" s="222"/>
      <c r="Q25" s="222"/>
      <c r="R25" s="222"/>
      <c r="S25" s="222"/>
      <c r="T25" s="223"/>
      <c r="U25" s="222"/>
      <c r="V25" s="212"/>
      <c r="W25" s="212"/>
      <c r="X25" s="212"/>
      <c r="Y25" s="212"/>
      <c r="Z25" s="212"/>
      <c r="AA25" s="212"/>
      <c r="AB25" s="212"/>
      <c r="AC25" s="212"/>
      <c r="AD25" s="212"/>
      <c r="AE25" s="212" t="s">
        <v>96</v>
      </c>
      <c r="AF25" s="212">
        <v>0</v>
      </c>
      <c r="AG25" s="212"/>
      <c r="AH25" s="212"/>
      <c r="AI25" s="212"/>
      <c r="AJ25" s="212"/>
      <c r="AK25" s="212"/>
      <c r="AL25" s="212"/>
      <c r="AM25" s="212"/>
      <c r="AN25" s="212"/>
      <c r="AO25" s="212"/>
      <c r="AP25" s="212"/>
      <c r="AQ25" s="212"/>
      <c r="AR25" s="212"/>
      <c r="AS25" s="212"/>
      <c r="AT25" s="212"/>
      <c r="AU25" s="212"/>
      <c r="AV25" s="212"/>
      <c r="AW25" s="212"/>
      <c r="AX25" s="212"/>
      <c r="AY25" s="212"/>
      <c r="AZ25" s="212"/>
      <c r="BA25" s="212"/>
      <c r="BB25" s="212"/>
      <c r="BC25" s="212"/>
      <c r="BD25" s="212"/>
      <c r="BE25" s="212"/>
      <c r="BF25" s="212"/>
      <c r="BG25" s="212"/>
      <c r="BH25" s="212"/>
    </row>
    <row r="26" spans="1:60" x14ac:dyDescent="0.2">
      <c r="A26" s="214" t="s">
        <v>86</v>
      </c>
      <c r="B26" s="221" t="s">
        <v>55</v>
      </c>
      <c r="C26" s="268" t="s">
        <v>56</v>
      </c>
      <c r="D26" s="226"/>
      <c r="E26" s="231"/>
      <c r="F26" s="236"/>
      <c r="G26" s="236">
        <f>SUMIF(AE27:AE30,"&lt;&gt;NOR",G27:G30)</f>
        <v>0</v>
      </c>
      <c r="H26" s="236"/>
      <c r="I26" s="236">
        <f>SUM(I27:I30)</f>
        <v>0</v>
      </c>
      <c r="J26" s="236"/>
      <c r="K26" s="236">
        <f>SUM(K27:K30)</f>
        <v>0</v>
      </c>
      <c r="L26" s="236"/>
      <c r="M26" s="236">
        <f>SUM(M27:M30)</f>
        <v>0</v>
      </c>
      <c r="N26" s="226"/>
      <c r="O26" s="226">
        <f>SUM(O27:O30)</f>
        <v>8.3039000000000005</v>
      </c>
      <c r="P26" s="226"/>
      <c r="Q26" s="226">
        <f>SUM(Q27:Q30)</f>
        <v>0</v>
      </c>
      <c r="R26" s="226"/>
      <c r="S26" s="226"/>
      <c r="T26" s="227"/>
      <c r="U26" s="226">
        <f>SUM(U27:U30)</f>
        <v>7.41</v>
      </c>
      <c r="AE26" t="s">
        <v>87</v>
      </c>
    </row>
    <row r="27" spans="1:60" ht="33.75" outlineLevel="1" x14ac:dyDescent="0.2">
      <c r="A27" s="213">
        <v>8</v>
      </c>
      <c r="B27" s="220" t="s">
        <v>116</v>
      </c>
      <c r="C27" s="265" t="s">
        <v>117</v>
      </c>
      <c r="D27" s="222" t="s">
        <v>114</v>
      </c>
      <c r="E27" s="228">
        <v>4</v>
      </c>
      <c r="F27" s="232"/>
      <c r="G27" s="233">
        <f>ROUND(E27*F27,2)</f>
        <v>0</v>
      </c>
      <c r="H27" s="232"/>
      <c r="I27" s="233">
        <f>ROUND(E27*H27,2)</f>
        <v>0</v>
      </c>
      <c r="J27" s="232"/>
      <c r="K27" s="233">
        <f>ROUND(E27*J27,2)</f>
        <v>0</v>
      </c>
      <c r="L27" s="233">
        <v>21</v>
      </c>
      <c r="M27" s="233">
        <f>G27*(1+L27/100)</f>
        <v>0</v>
      </c>
      <c r="N27" s="222">
        <v>0.19520000000000001</v>
      </c>
      <c r="O27" s="222">
        <f>ROUND(E27*N27,5)</f>
        <v>0.78080000000000005</v>
      </c>
      <c r="P27" s="222">
        <v>0</v>
      </c>
      <c r="Q27" s="222">
        <f>ROUND(E27*P27,5)</f>
        <v>0</v>
      </c>
      <c r="R27" s="222"/>
      <c r="S27" s="222"/>
      <c r="T27" s="223">
        <v>0.27200000000000002</v>
      </c>
      <c r="U27" s="222">
        <f>ROUND(E27*T27,2)</f>
        <v>1.0900000000000001</v>
      </c>
      <c r="V27" s="212"/>
      <c r="W27" s="212"/>
      <c r="X27" s="212"/>
      <c r="Y27" s="212"/>
      <c r="Z27" s="212"/>
      <c r="AA27" s="212"/>
      <c r="AB27" s="212"/>
      <c r="AC27" s="212"/>
      <c r="AD27" s="212"/>
      <c r="AE27" s="212" t="s">
        <v>100</v>
      </c>
      <c r="AF27" s="212"/>
      <c r="AG27" s="212"/>
      <c r="AH27" s="212"/>
      <c r="AI27" s="212"/>
      <c r="AJ27" s="212"/>
      <c r="AK27" s="212"/>
      <c r="AL27" s="212"/>
      <c r="AM27" s="212"/>
      <c r="AN27" s="212"/>
      <c r="AO27" s="212"/>
      <c r="AP27" s="212"/>
      <c r="AQ27" s="212"/>
      <c r="AR27" s="212"/>
      <c r="AS27" s="212"/>
      <c r="AT27" s="212"/>
      <c r="AU27" s="212"/>
      <c r="AV27" s="212"/>
      <c r="AW27" s="212"/>
      <c r="AX27" s="212"/>
      <c r="AY27" s="212"/>
      <c r="AZ27" s="212"/>
      <c r="BA27" s="212"/>
      <c r="BB27" s="212"/>
      <c r="BC27" s="212"/>
      <c r="BD27" s="212"/>
      <c r="BE27" s="212"/>
      <c r="BF27" s="212"/>
      <c r="BG27" s="212"/>
      <c r="BH27" s="212"/>
    </row>
    <row r="28" spans="1:60" outlineLevel="1" x14ac:dyDescent="0.2">
      <c r="A28" s="213"/>
      <c r="B28" s="220"/>
      <c r="C28" s="267" t="s">
        <v>118</v>
      </c>
      <c r="D28" s="225"/>
      <c r="E28" s="230">
        <v>4</v>
      </c>
      <c r="F28" s="233"/>
      <c r="G28" s="233"/>
      <c r="H28" s="233"/>
      <c r="I28" s="233"/>
      <c r="J28" s="233"/>
      <c r="K28" s="233"/>
      <c r="L28" s="233"/>
      <c r="M28" s="233"/>
      <c r="N28" s="222"/>
      <c r="O28" s="222"/>
      <c r="P28" s="222"/>
      <c r="Q28" s="222"/>
      <c r="R28" s="222"/>
      <c r="S28" s="222"/>
      <c r="T28" s="223"/>
      <c r="U28" s="222"/>
      <c r="V28" s="212"/>
      <c r="W28" s="212"/>
      <c r="X28" s="212"/>
      <c r="Y28" s="212"/>
      <c r="Z28" s="212"/>
      <c r="AA28" s="212"/>
      <c r="AB28" s="212"/>
      <c r="AC28" s="212"/>
      <c r="AD28" s="212"/>
      <c r="AE28" s="212" t="s">
        <v>96</v>
      </c>
      <c r="AF28" s="212">
        <v>0</v>
      </c>
      <c r="AG28" s="212"/>
      <c r="AH28" s="212"/>
      <c r="AI28" s="212"/>
      <c r="AJ28" s="212"/>
      <c r="AK28" s="212"/>
      <c r="AL28" s="212"/>
      <c r="AM28" s="212"/>
      <c r="AN28" s="212"/>
      <c r="AO28" s="212"/>
      <c r="AP28" s="212"/>
      <c r="AQ28" s="212"/>
      <c r="AR28" s="212"/>
      <c r="AS28" s="212"/>
      <c r="AT28" s="212"/>
      <c r="AU28" s="212"/>
      <c r="AV28" s="212"/>
      <c r="AW28" s="212"/>
      <c r="AX28" s="212"/>
      <c r="AY28" s="212"/>
      <c r="AZ28" s="212"/>
      <c r="BA28" s="212"/>
      <c r="BB28" s="212"/>
      <c r="BC28" s="212"/>
      <c r="BD28" s="212"/>
      <c r="BE28" s="212"/>
      <c r="BF28" s="212"/>
      <c r="BG28" s="212"/>
      <c r="BH28" s="212"/>
    </row>
    <row r="29" spans="1:60" ht="22.5" outlineLevel="1" x14ac:dyDescent="0.2">
      <c r="A29" s="213">
        <v>9</v>
      </c>
      <c r="B29" s="220" t="s">
        <v>119</v>
      </c>
      <c r="C29" s="265" t="s">
        <v>120</v>
      </c>
      <c r="D29" s="222" t="s">
        <v>114</v>
      </c>
      <c r="E29" s="228">
        <v>39</v>
      </c>
      <c r="F29" s="232"/>
      <c r="G29" s="233">
        <f>ROUND(E29*F29,2)</f>
        <v>0</v>
      </c>
      <c r="H29" s="232"/>
      <c r="I29" s="233">
        <f>ROUND(E29*H29,2)</f>
        <v>0</v>
      </c>
      <c r="J29" s="232"/>
      <c r="K29" s="233">
        <f>ROUND(E29*J29,2)</f>
        <v>0</v>
      </c>
      <c r="L29" s="233">
        <v>21</v>
      </c>
      <c r="M29" s="233">
        <f>G29*(1+L29/100)</f>
        <v>0</v>
      </c>
      <c r="N29" s="222">
        <v>0.19289999999999999</v>
      </c>
      <c r="O29" s="222">
        <f>ROUND(E29*N29,5)</f>
        <v>7.5231000000000003</v>
      </c>
      <c r="P29" s="222">
        <v>0</v>
      </c>
      <c r="Q29" s="222">
        <f>ROUND(E29*P29,5)</f>
        <v>0</v>
      </c>
      <c r="R29" s="222"/>
      <c r="S29" s="222"/>
      <c r="T29" s="223">
        <v>0.16200000000000001</v>
      </c>
      <c r="U29" s="222">
        <f>ROUND(E29*T29,2)</f>
        <v>6.32</v>
      </c>
      <c r="V29" s="212"/>
      <c r="W29" s="212"/>
      <c r="X29" s="212"/>
      <c r="Y29" s="212"/>
      <c r="Z29" s="212"/>
      <c r="AA29" s="212"/>
      <c r="AB29" s="212"/>
      <c r="AC29" s="212"/>
      <c r="AD29" s="212"/>
      <c r="AE29" s="212" t="s">
        <v>100</v>
      </c>
      <c r="AF29" s="212"/>
      <c r="AG29" s="212"/>
      <c r="AH29" s="212"/>
      <c r="AI29" s="212"/>
      <c r="AJ29" s="212"/>
      <c r="AK29" s="212"/>
      <c r="AL29" s="212"/>
      <c r="AM29" s="212"/>
      <c r="AN29" s="212"/>
      <c r="AO29" s="212"/>
      <c r="AP29" s="212"/>
      <c r="AQ29" s="212"/>
      <c r="AR29" s="212"/>
      <c r="AS29" s="212"/>
      <c r="AT29" s="212"/>
      <c r="AU29" s="212"/>
      <c r="AV29" s="212"/>
      <c r="AW29" s="212"/>
      <c r="AX29" s="212"/>
      <c r="AY29" s="212"/>
      <c r="AZ29" s="212"/>
      <c r="BA29" s="212"/>
      <c r="BB29" s="212"/>
      <c r="BC29" s="212"/>
      <c r="BD29" s="212"/>
      <c r="BE29" s="212"/>
      <c r="BF29" s="212"/>
      <c r="BG29" s="212"/>
      <c r="BH29" s="212"/>
    </row>
    <row r="30" spans="1:60" outlineLevel="1" x14ac:dyDescent="0.2">
      <c r="A30" s="213"/>
      <c r="B30" s="220"/>
      <c r="C30" s="267" t="s">
        <v>121</v>
      </c>
      <c r="D30" s="225"/>
      <c r="E30" s="230">
        <v>39</v>
      </c>
      <c r="F30" s="233"/>
      <c r="G30" s="233"/>
      <c r="H30" s="233"/>
      <c r="I30" s="233"/>
      <c r="J30" s="233"/>
      <c r="K30" s="233"/>
      <c r="L30" s="233"/>
      <c r="M30" s="233"/>
      <c r="N30" s="222"/>
      <c r="O30" s="222"/>
      <c r="P30" s="222"/>
      <c r="Q30" s="222"/>
      <c r="R30" s="222"/>
      <c r="S30" s="222"/>
      <c r="T30" s="223"/>
      <c r="U30" s="222"/>
      <c r="V30" s="212"/>
      <c r="W30" s="212"/>
      <c r="X30" s="212"/>
      <c r="Y30" s="212"/>
      <c r="Z30" s="212"/>
      <c r="AA30" s="212"/>
      <c r="AB30" s="212"/>
      <c r="AC30" s="212"/>
      <c r="AD30" s="212"/>
      <c r="AE30" s="212" t="s">
        <v>96</v>
      </c>
      <c r="AF30" s="212">
        <v>0</v>
      </c>
      <c r="AG30" s="212"/>
      <c r="AH30" s="212"/>
      <c r="AI30" s="212"/>
      <c r="AJ30" s="212"/>
      <c r="AK30" s="212"/>
      <c r="AL30" s="212"/>
      <c r="AM30" s="212"/>
      <c r="AN30" s="212"/>
      <c r="AO30" s="212"/>
      <c r="AP30" s="212"/>
      <c r="AQ30" s="212"/>
      <c r="AR30" s="212"/>
      <c r="AS30" s="212"/>
      <c r="AT30" s="212"/>
      <c r="AU30" s="212"/>
      <c r="AV30" s="212"/>
      <c r="AW30" s="212"/>
      <c r="AX30" s="212"/>
      <c r="AY30" s="212"/>
      <c r="AZ30" s="212"/>
      <c r="BA30" s="212"/>
      <c r="BB30" s="212"/>
      <c r="BC30" s="212"/>
      <c r="BD30" s="212"/>
      <c r="BE30" s="212"/>
      <c r="BF30" s="212"/>
      <c r="BG30" s="212"/>
      <c r="BH30" s="212"/>
    </row>
    <row r="31" spans="1:60" x14ac:dyDescent="0.2">
      <c r="A31" s="214" t="s">
        <v>86</v>
      </c>
      <c r="B31" s="221" t="s">
        <v>57</v>
      </c>
      <c r="C31" s="268" t="s">
        <v>58</v>
      </c>
      <c r="D31" s="226"/>
      <c r="E31" s="231"/>
      <c r="F31" s="236"/>
      <c r="G31" s="236">
        <f>SUMIF(AE32:AE32,"&lt;&gt;NOR",G32:G32)</f>
        <v>0</v>
      </c>
      <c r="H31" s="236"/>
      <c r="I31" s="236">
        <f>SUM(I32:I32)</f>
        <v>0</v>
      </c>
      <c r="J31" s="236"/>
      <c r="K31" s="236">
        <f>SUM(K32:K32)</f>
        <v>0</v>
      </c>
      <c r="L31" s="236"/>
      <c r="M31" s="236">
        <f>SUM(M32:M32)</f>
        <v>0</v>
      </c>
      <c r="N31" s="226"/>
      <c r="O31" s="226">
        <f>SUM(O32:O32)</f>
        <v>0</v>
      </c>
      <c r="P31" s="226"/>
      <c r="Q31" s="226">
        <f>SUM(Q32:Q32)</f>
        <v>0</v>
      </c>
      <c r="R31" s="226"/>
      <c r="S31" s="226"/>
      <c r="T31" s="227"/>
      <c r="U31" s="226">
        <f>SUM(U32:U32)</f>
        <v>24.57</v>
      </c>
      <c r="AE31" t="s">
        <v>87</v>
      </c>
    </row>
    <row r="32" spans="1:60" outlineLevel="1" x14ac:dyDescent="0.2">
      <c r="A32" s="244">
        <v>10</v>
      </c>
      <c r="B32" s="245" t="s">
        <v>122</v>
      </c>
      <c r="C32" s="269" t="s">
        <v>123</v>
      </c>
      <c r="D32" s="246" t="s">
        <v>124</v>
      </c>
      <c r="E32" s="247">
        <v>63</v>
      </c>
      <c r="F32" s="248"/>
      <c r="G32" s="249">
        <f>ROUND(E32*F32,2)</f>
        <v>0</v>
      </c>
      <c r="H32" s="248"/>
      <c r="I32" s="249">
        <f>ROUND(E32*H32,2)</f>
        <v>0</v>
      </c>
      <c r="J32" s="248"/>
      <c r="K32" s="249">
        <f>ROUND(E32*J32,2)</f>
        <v>0</v>
      </c>
      <c r="L32" s="249">
        <v>21</v>
      </c>
      <c r="M32" s="249">
        <f>G32*(1+L32/100)</f>
        <v>0</v>
      </c>
      <c r="N32" s="246">
        <v>0</v>
      </c>
      <c r="O32" s="246">
        <f>ROUND(E32*N32,5)</f>
        <v>0</v>
      </c>
      <c r="P32" s="246">
        <v>0</v>
      </c>
      <c r="Q32" s="246">
        <f>ROUND(E32*P32,5)</f>
        <v>0</v>
      </c>
      <c r="R32" s="246"/>
      <c r="S32" s="246"/>
      <c r="T32" s="250">
        <v>0.39</v>
      </c>
      <c r="U32" s="246">
        <f>ROUND(E32*T32,2)</f>
        <v>24.57</v>
      </c>
      <c r="V32" s="212"/>
      <c r="W32" s="212"/>
      <c r="X32" s="212"/>
      <c r="Y32" s="212"/>
      <c r="Z32" s="212"/>
      <c r="AA32" s="212"/>
      <c r="AB32" s="212"/>
      <c r="AC32" s="212"/>
      <c r="AD32" s="212"/>
      <c r="AE32" s="212" t="s">
        <v>100</v>
      </c>
      <c r="AF32" s="212"/>
      <c r="AG32" s="212"/>
      <c r="AH32" s="212"/>
      <c r="AI32" s="212"/>
      <c r="AJ32" s="212"/>
      <c r="AK32" s="212"/>
      <c r="AL32" s="212"/>
      <c r="AM32" s="212"/>
      <c r="AN32" s="212"/>
      <c r="AO32" s="212"/>
      <c r="AP32" s="212"/>
      <c r="AQ32" s="212"/>
      <c r="AR32" s="212"/>
      <c r="AS32" s="212"/>
      <c r="AT32" s="212"/>
      <c r="AU32" s="212"/>
      <c r="AV32" s="212"/>
      <c r="AW32" s="212"/>
      <c r="AX32" s="212"/>
      <c r="AY32" s="212"/>
      <c r="AZ32" s="212"/>
      <c r="BA32" s="212"/>
      <c r="BB32" s="212"/>
      <c r="BC32" s="212"/>
      <c r="BD32" s="212"/>
      <c r="BE32" s="212"/>
      <c r="BF32" s="212"/>
      <c r="BG32" s="212"/>
      <c r="BH32" s="212"/>
    </row>
    <row r="33" spans="1:31" x14ac:dyDescent="0.2">
      <c r="A33" s="6"/>
      <c r="B33" s="7" t="s">
        <v>125</v>
      </c>
      <c r="C33" s="270" t="s">
        <v>125</v>
      </c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AC33">
        <v>15</v>
      </c>
      <c r="AD33">
        <v>21</v>
      </c>
    </row>
    <row r="34" spans="1:31" x14ac:dyDescent="0.2">
      <c r="A34" s="251"/>
      <c r="B34" s="252">
        <v>26</v>
      </c>
      <c r="C34" s="271" t="s">
        <v>125</v>
      </c>
      <c r="D34" s="253"/>
      <c r="E34" s="253"/>
      <c r="F34" s="253"/>
      <c r="G34" s="264">
        <f>G8+G15+G26+G31</f>
        <v>0</v>
      </c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AC34">
        <f>SUMIF(L7:L32,AC33,G7:G32)</f>
        <v>0</v>
      </c>
      <c r="AD34">
        <f>SUMIF(L7:L32,AD33,G7:G32)</f>
        <v>0</v>
      </c>
      <c r="AE34" t="s">
        <v>126</v>
      </c>
    </row>
    <row r="35" spans="1:31" x14ac:dyDescent="0.2">
      <c r="A35" s="6"/>
      <c r="B35" s="7" t="s">
        <v>125</v>
      </c>
      <c r="C35" s="270" t="s">
        <v>125</v>
      </c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</row>
    <row r="36" spans="1:31" x14ac:dyDescent="0.2">
      <c r="A36" s="6"/>
      <c r="B36" s="7" t="s">
        <v>125</v>
      </c>
      <c r="C36" s="270" t="s">
        <v>125</v>
      </c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</row>
    <row r="37" spans="1:31" x14ac:dyDescent="0.2">
      <c r="A37" s="254">
        <v>33</v>
      </c>
      <c r="B37" s="254"/>
      <c r="C37" s="272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</row>
    <row r="38" spans="1:31" x14ac:dyDescent="0.2">
      <c r="A38" s="255"/>
      <c r="B38" s="256"/>
      <c r="C38" s="273"/>
      <c r="D38" s="256"/>
      <c r="E38" s="256"/>
      <c r="F38" s="256"/>
      <c r="G38" s="257"/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AE38" t="s">
        <v>127</v>
      </c>
    </row>
    <row r="39" spans="1:31" x14ac:dyDescent="0.2">
      <c r="A39" s="258"/>
      <c r="B39" s="259"/>
      <c r="C39" s="274"/>
      <c r="D39" s="259"/>
      <c r="E39" s="259"/>
      <c r="F39" s="259"/>
      <c r="G39" s="260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</row>
    <row r="40" spans="1:31" x14ac:dyDescent="0.2">
      <c r="A40" s="258"/>
      <c r="B40" s="259"/>
      <c r="C40" s="274"/>
      <c r="D40" s="259"/>
      <c r="E40" s="259"/>
      <c r="F40" s="259"/>
      <c r="G40" s="260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</row>
    <row r="41" spans="1:31" x14ac:dyDescent="0.2">
      <c r="A41" s="258"/>
      <c r="B41" s="259"/>
      <c r="C41" s="274"/>
      <c r="D41" s="259"/>
      <c r="E41" s="259"/>
      <c r="F41" s="259"/>
      <c r="G41" s="260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</row>
    <row r="42" spans="1:31" x14ac:dyDescent="0.2">
      <c r="A42" s="261"/>
      <c r="B42" s="262"/>
      <c r="C42" s="275"/>
      <c r="D42" s="262"/>
      <c r="E42" s="262"/>
      <c r="F42" s="262"/>
      <c r="G42" s="263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</row>
    <row r="43" spans="1:31" x14ac:dyDescent="0.2">
      <c r="A43" s="6"/>
      <c r="B43" s="7" t="s">
        <v>125</v>
      </c>
      <c r="C43" s="270" t="s">
        <v>125</v>
      </c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</row>
    <row r="44" spans="1:31" x14ac:dyDescent="0.2">
      <c r="C44" s="276"/>
      <c r="AE44" t="s">
        <v>128</v>
      </c>
    </row>
  </sheetData>
  <mergeCells count="8">
    <mergeCell ref="A37:C37"/>
    <mergeCell ref="A38:G42"/>
    <mergeCell ref="A1:G1"/>
    <mergeCell ref="C2:G2"/>
    <mergeCell ref="C3:G3"/>
    <mergeCell ref="C4:G4"/>
    <mergeCell ref="C10:G10"/>
    <mergeCell ref="C11:G11"/>
  </mergeCells>
  <pageMargins left="0.59055118110236204" right="0.39370078740157499" top="0.78740157499999996" bottom="0.78740157499999996" header="0.3" footer="0.3"/>
  <pageSetup paperSize="9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PDSKADAVY</dc:creator>
  <cp:lastModifiedBy>PDSKADAVY</cp:lastModifiedBy>
  <cp:lastPrinted>2014-02-28T09:52:57Z</cp:lastPrinted>
  <dcterms:created xsi:type="dcterms:W3CDTF">2009-04-08T07:15:50Z</dcterms:created>
  <dcterms:modified xsi:type="dcterms:W3CDTF">2020-06-16T06:30:41Z</dcterms:modified>
</cp:coreProperties>
</file>